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450" activeTab="3"/>
  </bookViews>
  <sheets>
    <sheet name="2019" sheetId="2" r:id="rId1"/>
    <sheet name="2020" sheetId="1" r:id="rId2"/>
    <sheet name="2021" sheetId="3" r:id="rId3"/>
    <sheet name="202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D23" i="4"/>
  <c r="C23" i="4"/>
  <c r="F23" i="4"/>
  <c r="G23" i="4"/>
  <c r="H23" i="4"/>
  <c r="I23" i="4"/>
  <c r="J23" i="4"/>
  <c r="K23" i="4"/>
  <c r="L23" i="4"/>
  <c r="M23" i="4"/>
  <c r="C22" i="4"/>
  <c r="D22" i="4"/>
  <c r="E22" i="4"/>
  <c r="F22" i="4"/>
  <c r="G22" i="4"/>
  <c r="H22" i="4"/>
  <c r="I22" i="4"/>
  <c r="J22" i="4"/>
  <c r="K22" i="4"/>
  <c r="L22" i="4"/>
  <c r="M22" i="4"/>
  <c r="E9" i="4"/>
  <c r="C9" i="4"/>
  <c r="D9" i="4"/>
  <c r="B9" i="4"/>
  <c r="E20" i="4"/>
  <c r="D20" i="4"/>
  <c r="C20" i="4"/>
  <c r="E17" i="4"/>
  <c r="D17" i="4"/>
  <c r="C17" i="4"/>
  <c r="F20" i="4"/>
  <c r="G20" i="4"/>
  <c r="H20" i="4"/>
  <c r="I20" i="4"/>
  <c r="J20" i="4"/>
  <c r="K20" i="4"/>
  <c r="L20" i="4"/>
  <c r="M20" i="4"/>
  <c r="C19" i="4"/>
  <c r="D19" i="4"/>
  <c r="E19" i="4"/>
  <c r="F19" i="4"/>
  <c r="G19" i="4"/>
  <c r="H19" i="4"/>
  <c r="I19" i="4"/>
  <c r="J19" i="4"/>
  <c r="K19" i="4"/>
  <c r="L19" i="4"/>
  <c r="M19" i="4"/>
  <c r="F17" i="4"/>
  <c r="G17" i="4"/>
  <c r="H17" i="4"/>
  <c r="I17" i="4"/>
  <c r="J17" i="4"/>
  <c r="K17" i="4"/>
  <c r="L17" i="4"/>
  <c r="M17" i="4"/>
  <c r="C16" i="4"/>
  <c r="D16" i="4"/>
  <c r="E16" i="4"/>
  <c r="F16" i="4"/>
  <c r="G16" i="4"/>
  <c r="H16" i="4"/>
  <c r="I16" i="4"/>
  <c r="J16" i="4"/>
  <c r="K16" i="4"/>
  <c r="L16" i="4"/>
  <c r="M16" i="4"/>
  <c r="B23" i="4"/>
  <c r="B22" i="4"/>
  <c r="B19" i="4"/>
  <c r="B20" i="4" s="1"/>
  <c r="B16" i="4"/>
  <c r="B17" i="4" s="1"/>
  <c r="T11" i="4"/>
  <c r="T12" i="4" s="1"/>
  <c r="N27" i="4"/>
  <c r="N14" i="4"/>
  <c r="N12" i="4"/>
  <c r="N14" i="3"/>
  <c r="J9" i="3"/>
  <c r="B35" i="2"/>
  <c r="B35" i="1"/>
  <c r="C30" i="3"/>
  <c r="C28" i="3"/>
  <c r="C9" i="3"/>
  <c r="M30" i="3"/>
  <c r="L30" i="3"/>
  <c r="K30" i="3"/>
  <c r="J30" i="3"/>
  <c r="I30" i="3"/>
  <c r="H30" i="3"/>
  <c r="G30" i="3"/>
  <c r="F30" i="3"/>
  <c r="E30" i="3"/>
  <c r="D30" i="3"/>
  <c r="B30" i="3"/>
  <c r="M28" i="3"/>
  <c r="L28" i="3"/>
  <c r="K28" i="3"/>
  <c r="J28" i="3"/>
  <c r="I28" i="3"/>
  <c r="H28" i="3"/>
  <c r="G28" i="3"/>
  <c r="F28" i="3"/>
  <c r="E28" i="3"/>
  <c r="D28" i="3"/>
  <c r="B28" i="3"/>
  <c r="M22" i="3"/>
  <c r="M23" i="3" s="1"/>
  <c r="L22" i="3"/>
  <c r="L23" i="3" s="1"/>
  <c r="K22" i="3"/>
  <c r="K23" i="3" s="1"/>
  <c r="J22" i="3"/>
  <c r="J23" i="3" s="1"/>
  <c r="I22" i="3"/>
  <c r="I23" i="3" s="1"/>
  <c r="H22" i="3"/>
  <c r="H23" i="3" s="1"/>
  <c r="G22" i="3"/>
  <c r="G23" i="3" s="1"/>
  <c r="F22" i="3"/>
  <c r="F23" i="3" s="1"/>
  <c r="E22" i="3"/>
  <c r="E23" i="3" s="1"/>
  <c r="D22" i="3"/>
  <c r="D23" i="3" s="1"/>
  <c r="C22" i="3"/>
  <c r="C23" i="3" s="1"/>
  <c r="B22" i="3"/>
  <c r="B23" i="3" s="1"/>
  <c r="M19" i="3"/>
  <c r="M20" i="3" s="1"/>
  <c r="L19" i="3"/>
  <c r="L20" i="3" s="1"/>
  <c r="K19" i="3"/>
  <c r="K20" i="3" s="1"/>
  <c r="J19" i="3"/>
  <c r="J20" i="3" s="1"/>
  <c r="I19" i="3"/>
  <c r="I20" i="3" s="1"/>
  <c r="H19" i="3"/>
  <c r="H20" i="3" s="1"/>
  <c r="G19" i="3"/>
  <c r="G20" i="3" s="1"/>
  <c r="F19" i="3"/>
  <c r="F20" i="3" s="1"/>
  <c r="E19" i="3"/>
  <c r="E20" i="3" s="1"/>
  <c r="D19" i="3"/>
  <c r="D20" i="3" s="1"/>
  <c r="C19" i="3"/>
  <c r="C20" i="3" s="1"/>
  <c r="B19" i="3"/>
  <c r="B20" i="3" s="1"/>
  <c r="M16" i="3"/>
  <c r="M17" i="3" s="1"/>
  <c r="L16" i="3"/>
  <c r="L17" i="3" s="1"/>
  <c r="K16" i="3"/>
  <c r="K17" i="3" s="1"/>
  <c r="J16" i="3"/>
  <c r="J17" i="3" s="1"/>
  <c r="I16" i="3"/>
  <c r="I17" i="3" s="1"/>
  <c r="H16" i="3"/>
  <c r="H17" i="3" s="1"/>
  <c r="G16" i="3"/>
  <c r="G17" i="3" s="1"/>
  <c r="F16" i="3"/>
  <c r="F17" i="3" s="1"/>
  <c r="E16" i="3"/>
  <c r="E17" i="3" s="1"/>
  <c r="D16" i="3"/>
  <c r="D17" i="3" s="1"/>
  <c r="C16" i="3"/>
  <c r="C17" i="3" s="1"/>
  <c r="B16" i="3"/>
  <c r="B17" i="3" s="1"/>
  <c r="M9" i="3"/>
  <c r="L9" i="3"/>
  <c r="K9" i="3"/>
  <c r="I9" i="3"/>
  <c r="H9" i="3"/>
  <c r="G9" i="3"/>
  <c r="F9" i="3"/>
  <c r="E9" i="3"/>
  <c r="D9" i="3"/>
  <c r="B9" i="3"/>
  <c r="N12" i="3"/>
  <c r="N27" i="3"/>
  <c r="M30" i="1"/>
  <c r="M28" i="1"/>
  <c r="M19" i="1"/>
  <c r="M20" i="1" s="1"/>
  <c r="M22" i="1"/>
  <c r="M23" i="1" s="1"/>
  <c r="M16" i="1"/>
  <c r="M17" i="1" s="1"/>
  <c r="M9" i="1"/>
  <c r="N9" i="4" l="1"/>
  <c r="N9" i="3"/>
  <c r="N14" i="2"/>
  <c r="N12" i="2"/>
  <c r="N27" i="2"/>
  <c r="N27" i="1"/>
  <c r="N14" i="1"/>
  <c r="L30" i="1" l="1"/>
  <c r="L28" i="1"/>
  <c r="L22" i="1"/>
  <c r="L23" i="1" s="1"/>
  <c r="L19" i="1"/>
  <c r="L20" i="1" s="1"/>
  <c r="L16" i="1"/>
  <c r="L17" i="1" s="1"/>
  <c r="L9" i="1"/>
  <c r="N12" i="1"/>
  <c r="C30" i="2" l="1"/>
  <c r="C28" i="2"/>
  <c r="L30" i="2" l="1"/>
  <c r="M30" i="2"/>
  <c r="L28" i="2"/>
  <c r="M28" i="2"/>
  <c r="K30" i="2"/>
  <c r="J30" i="2"/>
  <c r="I30" i="2"/>
  <c r="H30" i="2"/>
  <c r="G30" i="2"/>
  <c r="F30" i="2"/>
  <c r="E30" i="2"/>
  <c r="D30" i="2"/>
  <c r="K28" i="2"/>
  <c r="J28" i="2"/>
  <c r="I28" i="2"/>
  <c r="H28" i="2"/>
  <c r="G28" i="2"/>
  <c r="F28" i="2"/>
  <c r="E28" i="2"/>
  <c r="D28" i="2"/>
  <c r="B30" i="2"/>
  <c r="B28" i="2"/>
  <c r="B28" i="1"/>
  <c r="B30" i="1"/>
  <c r="C22" i="2" l="1"/>
  <c r="C23" i="2" s="1"/>
  <c r="D22" i="2"/>
  <c r="D23" i="2" s="1"/>
  <c r="E22" i="2"/>
  <c r="E23" i="2" s="1"/>
  <c r="F22" i="2"/>
  <c r="F23" i="2" s="1"/>
  <c r="G22" i="2"/>
  <c r="G23" i="2" s="1"/>
  <c r="H22" i="2"/>
  <c r="H23" i="2" s="1"/>
  <c r="I22" i="2"/>
  <c r="I23" i="2" s="1"/>
  <c r="J22" i="2"/>
  <c r="J23" i="2" s="1"/>
  <c r="K22" i="2"/>
  <c r="K23" i="2" s="1"/>
  <c r="L22" i="2"/>
  <c r="L23" i="2" s="1"/>
  <c r="M22" i="2"/>
  <c r="M23" i="2" s="1"/>
  <c r="B22" i="2"/>
  <c r="B23" i="2" s="1"/>
  <c r="F19" i="2"/>
  <c r="F20" i="2" s="1"/>
  <c r="K19" i="2"/>
  <c r="K20" i="2" s="1"/>
  <c r="C19" i="2"/>
  <c r="C20" i="2" s="1"/>
  <c r="D19" i="2"/>
  <c r="D20" i="2" s="1"/>
  <c r="E19" i="2"/>
  <c r="E20" i="2" s="1"/>
  <c r="G19" i="2"/>
  <c r="G20" i="2" s="1"/>
  <c r="H19" i="2"/>
  <c r="H20" i="2" s="1"/>
  <c r="I19" i="2"/>
  <c r="I20" i="2" s="1"/>
  <c r="J19" i="2"/>
  <c r="J20" i="2" s="1"/>
  <c r="L19" i="2"/>
  <c r="L20" i="2" s="1"/>
  <c r="M19" i="2"/>
  <c r="M20" i="2" s="1"/>
  <c r="B19" i="2"/>
  <c r="B20" i="2" s="1"/>
  <c r="C16" i="2"/>
  <c r="C17" i="2" s="1"/>
  <c r="D16" i="2"/>
  <c r="D17" i="2" s="1"/>
  <c r="E16" i="2"/>
  <c r="E17" i="2" s="1"/>
  <c r="F16" i="2"/>
  <c r="F17" i="2" s="1"/>
  <c r="G16" i="2"/>
  <c r="G17" i="2" s="1"/>
  <c r="H16" i="2"/>
  <c r="H17" i="2" s="1"/>
  <c r="I16" i="2"/>
  <c r="I17" i="2" s="1"/>
  <c r="J16" i="2"/>
  <c r="J17" i="2" s="1"/>
  <c r="K16" i="2"/>
  <c r="K17" i="2" s="1"/>
  <c r="L16" i="2"/>
  <c r="L17" i="2" s="1"/>
  <c r="M16" i="2"/>
  <c r="M17" i="2" s="1"/>
  <c r="B16" i="2"/>
  <c r="B17" i="2" s="1"/>
  <c r="M9" i="2"/>
  <c r="L9" i="2"/>
  <c r="K9" i="2"/>
  <c r="J9" i="2"/>
  <c r="I9" i="2"/>
  <c r="H9" i="2"/>
  <c r="G9" i="2"/>
  <c r="F9" i="2"/>
  <c r="E9" i="2"/>
  <c r="D9" i="2"/>
  <c r="C9" i="2"/>
  <c r="B9" i="2"/>
  <c r="N9" i="2" s="1"/>
  <c r="K28" i="1" l="1"/>
  <c r="J30" i="1"/>
  <c r="K30" i="1"/>
  <c r="K16" i="1"/>
  <c r="K17" i="1" s="1"/>
  <c r="K19" i="1"/>
  <c r="K20" i="1" s="1"/>
  <c r="K22" i="1"/>
  <c r="K23" i="1" s="1"/>
  <c r="K9" i="1"/>
  <c r="J28" i="1" l="1"/>
  <c r="T11" i="1" l="1"/>
  <c r="T12" i="1" s="1"/>
  <c r="G16" i="1" l="1"/>
  <c r="G17" i="1" s="1"/>
  <c r="F16" i="1"/>
  <c r="F17" i="1" s="1"/>
  <c r="J9" i="1" l="1"/>
  <c r="I9" i="1" l="1"/>
  <c r="H9" i="1"/>
  <c r="G9" i="1"/>
  <c r="F9" i="1"/>
  <c r="E9" i="1"/>
  <c r="D9" i="1"/>
  <c r="C9" i="1"/>
  <c r="B9" i="1"/>
  <c r="I30" i="1"/>
  <c r="H30" i="1"/>
  <c r="G30" i="1"/>
  <c r="F30" i="1"/>
  <c r="E30" i="1"/>
  <c r="D30" i="1"/>
  <c r="C30" i="1"/>
  <c r="I28" i="1"/>
  <c r="H28" i="1"/>
  <c r="G28" i="1"/>
  <c r="F28" i="1"/>
  <c r="E28" i="1"/>
  <c r="D28" i="1"/>
  <c r="C28" i="1"/>
  <c r="C22" i="1"/>
  <c r="C23" i="1" s="1"/>
  <c r="D22" i="1"/>
  <c r="D23" i="1" s="1"/>
  <c r="E22" i="1"/>
  <c r="E23" i="1" s="1"/>
  <c r="F22" i="1"/>
  <c r="F23" i="1" s="1"/>
  <c r="G22" i="1"/>
  <c r="G23" i="1" s="1"/>
  <c r="H22" i="1"/>
  <c r="H23" i="1" s="1"/>
  <c r="I22" i="1"/>
  <c r="I23" i="1" s="1"/>
  <c r="J22" i="1"/>
  <c r="J23" i="1" s="1"/>
  <c r="B22" i="1"/>
  <c r="B23" i="1" s="1"/>
  <c r="C19" i="1"/>
  <c r="C20" i="1" s="1"/>
  <c r="D19" i="1"/>
  <c r="D20" i="1" s="1"/>
  <c r="E19" i="1"/>
  <c r="E20" i="1" s="1"/>
  <c r="F19" i="1"/>
  <c r="F20" i="1" s="1"/>
  <c r="G19" i="1"/>
  <c r="G20" i="1" s="1"/>
  <c r="H19" i="1"/>
  <c r="H20" i="1" s="1"/>
  <c r="I19" i="1"/>
  <c r="I20" i="1" s="1"/>
  <c r="J19" i="1"/>
  <c r="J20" i="1" s="1"/>
  <c r="B19" i="1"/>
  <c r="B20" i="1" s="1"/>
  <c r="J16" i="1"/>
  <c r="J17" i="1" s="1"/>
  <c r="C16" i="1"/>
  <c r="C17" i="1" s="1"/>
  <c r="D16" i="1"/>
  <c r="D17" i="1" s="1"/>
  <c r="E16" i="1"/>
  <c r="E17" i="1" s="1"/>
  <c r="H16" i="1"/>
  <c r="H17" i="1" s="1"/>
  <c r="I16" i="1"/>
  <c r="I17" i="1" s="1"/>
  <c r="B16" i="1"/>
  <c r="B17" i="1" s="1"/>
  <c r="N9" i="1" l="1"/>
</calcChain>
</file>

<file path=xl/sharedStrings.xml><?xml version="1.0" encoding="utf-8"?>
<sst xmlns="http://schemas.openxmlformats.org/spreadsheetml/2006/main" count="310" uniqueCount="63">
  <si>
    <t>ΙΑΝΟΥΑΡΙΟΣ</t>
  </si>
  <si>
    <t>ΦΕΒΡΟΥΑΡΙΟΣ</t>
  </si>
  <si>
    <t>ΜΑΡΤΙΟΣ</t>
  </si>
  <si>
    <t>ΑΠΡΙΛΙΟΣ</t>
  </si>
  <si>
    <t>ΜΑΙΟΣ</t>
  </si>
  <si>
    <t>ΙΟΥΝΙΟΣ</t>
  </si>
  <si>
    <t>ΙΟΥΛΙΟΣ</t>
  </si>
  <si>
    <t>ΑΥΓΟΥΣΤΟΣ</t>
  </si>
  <si>
    <t>ΣΕΠΤΕΜΒΡΙΟΣ</t>
  </si>
  <si>
    <t>ΟΡΙΑ ΣΧΕΔΙΑΣΜΟΥ</t>
  </si>
  <si>
    <t>ΜΗΝΙΑΙΕΣ ΜΕΤΡΗΣΕΙΣ</t>
  </si>
  <si>
    <r>
      <t>Q (m</t>
    </r>
    <r>
      <rPr>
        <sz val="11"/>
        <color theme="1"/>
        <rFont val="Calibri"/>
        <family val="2"/>
        <charset val="161"/>
      </rPr>
      <t>³/d)</t>
    </r>
  </si>
  <si>
    <t>SS (mg/l)</t>
  </si>
  <si>
    <t>TN (mg/l)</t>
  </si>
  <si>
    <t>SS (kg/d)</t>
  </si>
  <si>
    <t>TN (kg/d)</t>
  </si>
  <si>
    <t>ΕΝΕΡΓΕΙΑ</t>
  </si>
  <si>
    <t>kW</t>
  </si>
  <si>
    <t>kW/m³</t>
  </si>
  <si>
    <t>kW/d</t>
  </si>
  <si>
    <t>ΕΛΕΓΧΟΣ</t>
  </si>
  <si>
    <t>Q (m³/month)</t>
  </si>
  <si>
    <t>Π.Ο.</t>
  </si>
  <si>
    <t>BOD₅ (kg/d)</t>
  </si>
  <si>
    <t>BOD₅ (mg/l)</t>
  </si>
  <si>
    <t>COD</t>
  </si>
  <si>
    <t>SS</t>
  </si>
  <si>
    <t>&lt;25</t>
  </si>
  <si>
    <t>&lt;90</t>
  </si>
  <si>
    <t>TN</t>
  </si>
  <si>
    <t>≤2</t>
  </si>
  <si>
    <t>TP</t>
  </si>
  <si>
    <r>
      <t>BOD</t>
    </r>
    <r>
      <rPr>
        <b/>
        <sz val="11"/>
        <color theme="1"/>
        <rFont val="Calibri"/>
        <family val="2"/>
        <charset val="161"/>
      </rPr>
      <t>₅</t>
    </r>
  </si>
  <si>
    <r>
      <t>NH</t>
    </r>
    <r>
      <rPr>
        <b/>
        <sz val="11"/>
        <color theme="1"/>
        <rFont val="Calibri"/>
        <family val="2"/>
        <charset val="161"/>
      </rPr>
      <t>₄</t>
    </r>
  </si>
  <si>
    <r>
      <rPr>
        <sz val="11"/>
        <color theme="1"/>
        <rFont val="Calibri"/>
        <family val="2"/>
        <charset val="161"/>
      </rPr>
      <t>≤</t>
    </r>
    <r>
      <rPr>
        <sz val="11"/>
        <color theme="1"/>
        <rFont val="Calibri"/>
        <family val="2"/>
        <charset val="161"/>
        <scheme val="minor"/>
      </rPr>
      <t>20</t>
    </r>
  </si>
  <si>
    <t>DO</t>
  </si>
  <si>
    <t>&gt;5</t>
  </si>
  <si>
    <t>ΛΙΠΗ ΚΑΙ ΕΛΑΙΑ</t>
  </si>
  <si>
    <t>≤0,1</t>
  </si>
  <si>
    <t>ΕΠΙΠΛΕΟΝΤΑ</t>
  </si>
  <si>
    <t>ΚΑΘΙΖΑΝΟΝΤΑ</t>
  </si>
  <si>
    <t>&lt;0,3</t>
  </si>
  <si>
    <t>ΕΕΛ ΛΑΜΙΑΣ</t>
  </si>
  <si>
    <t>ΠΑΡΟΧΗ ΣΧΕΔΙΑΣΜΟΥ</t>
  </si>
  <si>
    <t>22920 m³/d</t>
  </si>
  <si>
    <t>ΣΦΑΓΕΙΑ</t>
  </si>
  <si>
    <t>ΒΙ.ΠΕ.</t>
  </si>
  <si>
    <t>ΠΑΡΟΧΗ (m³/d)</t>
  </si>
  <si>
    <t>ΙΣΟΔΥΝΑΜΟΣ ΠΛΗΘΥΣΜΟΣ</t>
  </si>
  <si>
    <t>g/κάτοικο/d</t>
  </si>
  <si>
    <t>ΙΣ.ΠΛ.</t>
  </si>
  <si>
    <t>ΠΟΣΟΣΤΟ ΕΠΙΒΑΡΥΝΣΗΣ</t>
  </si>
  <si>
    <t>ΔΕΙΓΜΑ 7/10/20</t>
  </si>
  <si>
    <t>ΟΚΤΩΒΡΙΟΣ</t>
  </si>
  <si>
    <t>ΝΟΕΜΒΡΙΟΣ</t>
  </si>
  <si>
    <t>ΔΕΚΕΜΒΡΙΟΣ</t>
  </si>
  <si>
    <t>ΣΥΝΟΛIKH ΠΑΡΟΧΗ (m³/year)</t>
  </si>
  <si>
    <t>ΜΕΣΟΣ ΟΡΟΣ ΠΑΡΟΧΗΣ (m³/d)</t>
  </si>
  <si>
    <t>ΜΕΣΟΣ ΟΡΟΣ BOD₅ (mg/l)</t>
  </si>
  <si>
    <t>ΣΥΝΟΛΙΚΗ ΕΝΕΡΓΕΙΑ (kW/year)</t>
  </si>
  <si>
    <t>ΣΥΝΟΛΟ ΕΝΕΡΓΕΙΑΣ</t>
  </si>
  <si>
    <t xml:space="preserve">ΔΕΙΓΜΑ </t>
  </si>
  <si>
    <t>(COD 315.000)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</si>
</sst>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.00_-;\-* #,##0.00_-;_-* &quot;-&quot;??_-;_-@_-"/>
  </numFmts>
  <fonts count="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0"/>
      <color theme="1"/>
      <name val="Arial Unicode MS"/>
    </font>
    <font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11"/>
      <color theme="1"/>
      <name val="Calibri"/>
      <family val="2"/>
      <charset val="161"/>
    </font>
    <font>
      <sz val="1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164" fontId="0" fillId="0" borderId="0" xfId="1" applyFont="1"/>
    <xf numFmtId="164" fontId="1" fillId="0" borderId="0" xfId="1" applyFont="1" applyAlignment="1">
      <alignment horizontal="center"/>
    </xf>
    <xf numFmtId="164" fontId="0" fillId="0" borderId="0" xfId="1" applyFont="1" applyAlignment="1">
      <alignment horizontal="center"/>
    </xf>
    <xf numFmtId="164" fontId="1" fillId="0" borderId="0" xfId="1" applyFont="1"/>
    <xf numFmtId="164" fontId="2" fillId="0" borderId="0" xfId="1" applyFont="1" applyAlignment="1">
      <alignment horizontal="center"/>
    </xf>
    <xf numFmtId="164" fontId="5" fillId="0" borderId="0" xfId="1" applyFont="1"/>
    <xf numFmtId="164" fontId="3" fillId="0" borderId="0" xfId="1" applyFont="1" applyBorder="1" applyAlignment="1">
      <alignment horizontal="right" vertical="center"/>
    </xf>
    <xf numFmtId="1" fontId="0" fillId="0" borderId="0" xfId="1" applyNumberFormat="1" applyFont="1" applyAlignment="1">
      <alignment horizontal="center"/>
    </xf>
    <xf numFmtId="9" fontId="0" fillId="0" borderId="0" xfId="2" applyFont="1"/>
    <xf numFmtId="164" fontId="7" fillId="0" borderId="0" xfId="1" applyFont="1"/>
    <xf numFmtId="4" fontId="8" fillId="0" borderId="0" xfId="0" applyNumberFormat="1" applyFont="1" applyBorder="1"/>
    <xf numFmtId="4" fontId="0" fillId="0" borderId="0" xfId="0" applyNumberFormat="1" applyBorder="1"/>
    <xf numFmtId="164" fontId="1" fillId="2" borderId="0" xfId="1" applyFont="1" applyFill="1" applyAlignment="1">
      <alignment horizontal="center"/>
    </xf>
    <xf numFmtId="164" fontId="0" fillId="0" borderId="0" xfId="1" applyFont="1" applyFill="1"/>
    <xf numFmtId="43" fontId="0" fillId="0" borderId="0" xfId="0" applyNumberFormat="1"/>
    <xf numFmtId="4" fontId="0" fillId="0" borderId="0" xfId="0" applyNumberFormat="1"/>
    <xf numFmtId="164" fontId="7" fillId="0" borderId="0" xfId="1" applyFont="1" applyFill="1"/>
    <xf numFmtId="14" fontId="0" fillId="0" borderId="0" xfId="1" applyNumberFormat="1" applyFont="1"/>
  </cellXfs>
  <cellStyles count="3">
    <cellStyle name="Κανονικό" xfId="0" builtinId="0"/>
    <cellStyle name="Κόμμα" xfId="1" builtinId="3"/>
    <cellStyle name="Ποσοστό" xfId="2" builtinId="5"/>
  </cellStyles>
  <dxfs count="1">
    <dxf>
      <numFmt numFmtId="2" formatCode="0.00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5"/>
  <sheetViews>
    <sheetView view="pageBreakPreview" topLeftCell="A11" zoomScale="60" zoomScaleNormal="100" workbookViewId="0">
      <selection activeCell="B36" sqref="B36"/>
    </sheetView>
  </sheetViews>
  <sheetFormatPr defaultRowHeight="15" x14ac:dyDescent="0.25"/>
  <cols>
    <col min="1" max="1" width="20.5703125" bestFit="1" customWidth="1"/>
    <col min="2" max="2" width="12.28515625" bestFit="1" customWidth="1"/>
    <col min="3" max="3" width="14.140625" bestFit="1" customWidth="1"/>
    <col min="4" max="9" width="11.5703125" bestFit="1" customWidth="1"/>
    <col min="10" max="10" width="13.5703125" bestFit="1" customWidth="1"/>
    <col min="11" max="11" width="11.5703125" bestFit="1" customWidth="1"/>
    <col min="12" max="12" width="12" bestFit="1" customWidth="1"/>
    <col min="13" max="13" width="12.5703125" bestFit="1" customWidth="1"/>
    <col min="14" max="14" width="30.7109375" bestFit="1" customWidth="1"/>
    <col min="15" max="15" width="16.28515625" bestFit="1" customWidth="1"/>
    <col min="17" max="17" width="16.42578125" bestFit="1" customWidth="1"/>
    <col min="18" max="18" width="8.7109375" bestFit="1" customWidth="1"/>
    <col min="19" max="19" width="24.140625" bestFit="1" customWidth="1"/>
    <col min="20" max="20" width="9.5703125" bestFit="1" customWidth="1"/>
  </cols>
  <sheetData>
    <row r="2" spans="1:20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53</v>
      </c>
      <c r="L2" s="2" t="s">
        <v>54</v>
      </c>
      <c r="M2" s="2" t="s">
        <v>55</v>
      </c>
      <c r="N2" s="2" t="s">
        <v>43</v>
      </c>
      <c r="O2" s="2" t="s">
        <v>22</v>
      </c>
      <c r="P2" s="1" t="s">
        <v>42</v>
      </c>
      <c r="R2" s="1" t="s">
        <v>45</v>
      </c>
      <c r="T2" s="1" t="s">
        <v>46</v>
      </c>
    </row>
    <row r="3" spans="1:20" x14ac:dyDescent="0.25">
      <c r="A3" s="1" t="s">
        <v>9</v>
      </c>
    </row>
    <row r="4" spans="1:20" x14ac:dyDescent="0.25">
      <c r="A4" t="s">
        <v>23</v>
      </c>
      <c r="B4" s="4">
        <v>6250</v>
      </c>
      <c r="C4" s="4">
        <v>6250</v>
      </c>
      <c r="D4" s="4">
        <v>6250</v>
      </c>
      <c r="E4" s="4">
        <v>6250</v>
      </c>
      <c r="F4" s="4">
        <v>6250</v>
      </c>
      <c r="G4" s="4">
        <v>6250</v>
      </c>
      <c r="H4" s="4">
        <v>6250</v>
      </c>
      <c r="I4" s="4">
        <v>6250</v>
      </c>
      <c r="J4" s="4">
        <v>6250</v>
      </c>
      <c r="K4" s="4">
        <v>6250</v>
      </c>
      <c r="L4" s="4">
        <v>6250</v>
      </c>
      <c r="M4" s="4">
        <v>6250</v>
      </c>
      <c r="N4" s="5" t="s">
        <v>44</v>
      </c>
      <c r="O4" s="5" t="s">
        <v>32</v>
      </c>
      <c r="P4" s="6" t="s">
        <v>27</v>
      </c>
      <c r="Q4" s="7" t="s">
        <v>47</v>
      </c>
      <c r="R4" s="6">
        <v>100</v>
      </c>
      <c r="S4" s="5" t="s">
        <v>47</v>
      </c>
      <c r="T4" s="6">
        <v>1770</v>
      </c>
    </row>
    <row r="5" spans="1:20" x14ac:dyDescent="0.25">
      <c r="A5" t="s">
        <v>14</v>
      </c>
      <c r="B5" s="4">
        <v>7610</v>
      </c>
      <c r="C5" s="4">
        <v>7610</v>
      </c>
      <c r="D5" s="4">
        <v>7610</v>
      </c>
      <c r="E5" s="4">
        <v>7610</v>
      </c>
      <c r="F5" s="4">
        <v>7610</v>
      </c>
      <c r="G5" s="4">
        <v>7610</v>
      </c>
      <c r="H5" s="4">
        <v>7610</v>
      </c>
      <c r="I5" s="4">
        <v>7610</v>
      </c>
      <c r="J5" s="4">
        <v>7610</v>
      </c>
      <c r="K5" s="4">
        <v>7610</v>
      </c>
      <c r="L5" s="4">
        <v>7610</v>
      </c>
      <c r="M5" s="4">
        <v>7610</v>
      </c>
      <c r="N5" s="4"/>
      <c r="O5" s="5" t="s">
        <v>25</v>
      </c>
      <c r="P5" s="6" t="s">
        <v>28</v>
      </c>
      <c r="Q5" s="5" t="s">
        <v>23</v>
      </c>
      <c r="R5" s="6">
        <v>600</v>
      </c>
      <c r="S5" s="5" t="s">
        <v>23</v>
      </c>
      <c r="T5" s="6">
        <v>35</v>
      </c>
    </row>
    <row r="6" spans="1:20" x14ac:dyDescent="0.25">
      <c r="A6" t="s">
        <v>15</v>
      </c>
      <c r="B6" s="4">
        <v>1260</v>
      </c>
      <c r="C6" s="4">
        <v>1260</v>
      </c>
      <c r="D6" s="4">
        <v>1260</v>
      </c>
      <c r="E6" s="4">
        <v>1260</v>
      </c>
      <c r="F6" s="4">
        <v>1260</v>
      </c>
      <c r="G6" s="4">
        <v>1260</v>
      </c>
      <c r="H6" s="4">
        <v>1260</v>
      </c>
      <c r="I6" s="4">
        <v>1260</v>
      </c>
      <c r="J6" s="4">
        <v>1260</v>
      </c>
      <c r="K6" s="4">
        <v>1260</v>
      </c>
      <c r="L6" s="4">
        <v>1260</v>
      </c>
      <c r="M6" s="4">
        <v>1260</v>
      </c>
      <c r="N6" s="4"/>
      <c r="O6" s="5" t="s">
        <v>26</v>
      </c>
      <c r="P6" s="6" t="s">
        <v>27</v>
      </c>
      <c r="Q6" s="4"/>
      <c r="R6" s="4"/>
      <c r="S6" s="6"/>
      <c r="T6" s="4"/>
    </row>
    <row r="7" spans="1:20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 t="s">
        <v>29</v>
      </c>
      <c r="P7" s="6" t="s">
        <v>34</v>
      </c>
      <c r="Q7" s="4"/>
      <c r="R7" s="4"/>
      <c r="S7" s="6"/>
      <c r="T7" s="4"/>
    </row>
    <row r="8" spans="1:20" x14ac:dyDescent="0.25">
      <c r="A8" s="1" t="s">
        <v>10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5" t="s">
        <v>56</v>
      </c>
      <c r="O8" s="5" t="s">
        <v>33</v>
      </c>
      <c r="P8" s="8" t="s">
        <v>30</v>
      </c>
      <c r="Q8" s="4"/>
      <c r="R8" s="4"/>
      <c r="S8" s="5"/>
      <c r="T8" s="4"/>
    </row>
    <row r="9" spans="1:20" x14ac:dyDescent="0.25">
      <c r="A9" s="3" t="s">
        <v>21</v>
      </c>
      <c r="B9" s="4">
        <f>B10*31</f>
        <v>555489</v>
      </c>
      <c r="C9" s="4">
        <f>C10*28</f>
        <v>500444</v>
      </c>
      <c r="D9" s="4">
        <f>D10*31</f>
        <v>574895</v>
      </c>
      <c r="E9" s="4">
        <f>E10*30</f>
        <v>530850</v>
      </c>
      <c r="F9" s="4">
        <f>F10*31</f>
        <v>526504</v>
      </c>
      <c r="G9" s="4">
        <f>G10*30</f>
        <v>478830</v>
      </c>
      <c r="H9" s="4">
        <f>H10*31</f>
        <v>449469</v>
      </c>
      <c r="I9" s="4">
        <f>I10*31</f>
        <v>426777</v>
      </c>
      <c r="J9" s="4">
        <f>J10*30</f>
        <v>442680</v>
      </c>
      <c r="K9" s="4">
        <f>K10*31</f>
        <v>483259</v>
      </c>
      <c r="L9" s="4">
        <f>L10*30</f>
        <v>505710</v>
      </c>
      <c r="M9" s="4">
        <f>M10*31</f>
        <v>548762</v>
      </c>
      <c r="N9" s="5">
        <f>SUM(B9:M9)</f>
        <v>6023669</v>
      </c>
      <c r="O9" s="5" t="s">
        <v>31</v>
      </c>
      <c r="P9" s="8" t="s">
        <v>30</v>
      </c>
      <c r="Q9" s="4"/>
      <c r="R9" s="4"/>
      <c r="S9" s="5"/>
      <c r="T9" s="4"/>
    </row>
    <row r="10" spans="1:20" x14ac:dyDescent="0.25">
      <c r="A10" t="s">
        <v>11</v>
      </c>
      <c r="B10" s="4">
        <v>17919</v>
      </c>
      <c r="C10" s="4">
        <v>17873</v>
      </c>
      <c r="D10" s="4">
        <v>18545</v>
      </c>
      <c r="E10" s="4">
        <v>17695</v>
      </c>
      <c r="F10" s="4">
        <v>16984</v>
      </c>
      <c r="G10" s="4">
        <v>15961</v>
      </c>
      <c r="H10" s="4">
        <v>14499</v>
      </c>
      <c r="I10" s="4">
        <v>13767</v>
      </c>
      <c r="J10" s="4">
        <v>14756</v>
      </c>
      <c r="K10" s="4">
        <v>15589</v>
      </c>
      <c r="L10" s="4">
        <v>16857</v>
      </c>
      <c r="M10" s="4">
        <v>17702</v>
      </c>
      <c r="N10" s="6"/>
      <c r="O10" s="5" t="s">
        <v>35</v>
      </c>
      <c r="P10" s="8" t="s">
        <v>36</v>
      </c>
      <c r="Q10" s="4"/>
      <c r="R10" s="4"/>
      <c r="S10" s="5"/>
      <c r="T10" s="4"/>
    </row>
    <row r="11" spans="1:20" x14ac:dyDescent="0.25">
      <c r="A11" t="s">
        <v>24</v>
      </c>
      <c r="B11" s="4">
        <v>121.3</v>
      </c>
      <c r="C11" s="4">
        <v>134.5</v>
      </c>
      <c r="D11" s="4">
        <v>149.4</v>
      </c>
      <c r="E11" s="4">
        <v>148.30000000000001</v>
      </c>
      <c r="F11" s="4">
        <v>164.6</v>
      </c>
      <c r="G11" s="4">
        <v>225.8</v>
      </c>
      <c r="H11" s="4">
        <v>166.7</v>
      </c>
      <c r="I11" s="4">
        <v>212.6</v>
      </c>
      <c r="J11" s="4">
        <v>287.5</v>
      </c>
      <c r="K11" s="4">
        <v>226.8</v>
      </c>
      <c r="L11" s="4">
        <v>200.1</v>
      </c>
      <c r="M11" s="4">
        <v>178.4</v>
      </c>
      <c r="N11" s="5" t="s">
        <v>57</v>
      </c>
      <c r="O11" s="5" t="s">
        <v>37</v>
      </c>
      <c r="P11" s="8" t="s">
        <v>38</v>
      </c>
      <c r="Q11" s="4"/>
      <c r="R11" s="4"/>
      <c r="S11" s="5"/>
      <c r="T11" s="4"/>
    </row>
    <row r="12" spans="1:20" x14ac:dyDescent="0.25">
      <c r="A12" t="s">
        <v>12</v>
      </c>
      <c r="B12" s="4">
        <v>406.6</v>
      </c>
      <c r="C12" s="4">
        <v>175.5</v>
      </c>
      <c r="D12" s="4">
        <v>303.3</v>
      </c>
      <c r="E12" s="4">
        <v>179.3</v>
      </c>
      <c r="F12" s="4">
        <v>224.9</v>
      </c>
      <c r="G12" s="4">
        <v>341.7</v>
      </c>
      <c r="H12" s="4">
        <v>218</v>
      </c>
      <c r="I12" s="4">
        <v>290.3</v>
      </c>
      <c r="J12" s="4">
        <v>486.9</v>
      </c>
      <c r="K12" s="4">
        <v>300.89999999999998</v>
      </c>
      <c r="L12" s="4">
        <v>244</v>
      </c>
      <c r="M12" s="4">
        <v>214.7</v>
      </c>
      <c r="N12" s="5">
        <f>AVERAGE(B10:M10)</f>
        <v>16512.25</v>
      </c>
      <c r="O12" s="5" t="s">
        <v>39</v>
      </c>
      <c r="P12" s="11">
        <v>0</v>
      </c>
      <c r="Q12" s="4"/>
      <c r="R12" s="4"/>
      <c r="S12" s="5"/>
      <c r="T12" s="12"/>
    </row>
    <row r="13" spans="1:20" x14ac:dyDescent="0.25">
      <c r="A13" t="s">
        <v>13</v>
      </c>
      <c r="B13" s="4">
        <v>21</v>
      </c>
      <c r="C13" s="4">
        <v>24.1</v>
      </c>
      <c r="D13" s="4">
        <v>25.1</v>
      </c>
      <c r="E13" s="4">
        <v>27.7</v>
      </c>
      <c r="F13" s="4">
        <v>40.700000000000003</v>
      </c>
      <c r="G13" s="4">
        <v>42.3</v>
      </c>
      <c r="H13" s="4">
        <v>39</v>
      </c>
      <c r="I13" s="4">
        <v>37.4</v>
      </c>
      <c r="J13" s="4">
        <v>40.5</v>
      </c>
      <c r="K13" s="4">
        <v>36.299999999999997</v>
      </c>
      <c r="L13" s="4">
        <v>36.700000000000003</v>
      </c>
      <c r="M13" s="4">
        <v>29.1</v>
      </c>
      <c r="N13" s="5" t="s">
        <v>58</v>
      </c>
      <c r="O13" s="5" t="s">
        <v>40</v>
      </c>
      <c r="P13" s="6" t="s">
        <v>41</v>
      </c>
      <c r="Q13" s="4"/>
      <c r="R13" s="4"/>
      <c r="S13" s="4"/>
      <c r="T13" s="4"/>
    </row>
    <row r="14" spans="1:20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5">
        <f>AVERAGE(B11:M11)</f>
        <v>184.66666666666666</v>
      </c>
      <c r="O14" s="4"/>
      <c r="P14" s="4"/>
      <c r="Q14" s="4"/>
      <c r="R14" s="4"/>
      <c r="S14" s="4"/>
      <c r="T14" s="4"/>
    </row>
    <row r="15" spans="1:20" x14ac:dyDescent="0.25">
      <c r="A15" s="1" t="s">
        <v>20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5"/>
      <c r="O15" s="4"/>
      <c r="P15" s="4"/>
      <c r="Q15" s="4"/>
      <c r="R15" s="4"/>
      <c r="S15" s="4"/>
      <c r="T15" s="4"/>
    </row>
    <row r="16" spans="1:20" x14ac:dyDescent="0.25">
      <c r="A16" t="s">
        <v>23</v>
      </c>
      <c r="B16" s="4">
        <f>B10*B11/1000</f>
        <v>2173.5746999999997</v>
      </c>
      <c r="C16" s="4">
        <f t="shared" ref="C16:M16" si="0">C10*C11/1000</f>
        <v>2403.9185000000002</v>
      </c>
      <c r="D16" s="4">
        <f t="shared" si="0"/>
        <v>2770.623</v>
      </c>
      <c r="E16" s="4">
        <f t="shared" si="0"/>
        <v>2624.1685000000002</v>
      </c>
      <c r="F16" s="4">
        <f t="shared" si="0"/>
        <v>2795.5663999999997</v>
      </c>
      <c r="G16" s="4">
        <f t="shared" si="0"/>
        <v>3603.9938000000002</v>
      </c>
      <c r="H16" s="4">
        <f t="shared" si="0"/>
        <v>2416.9832999999999</v>
      </c>
      <c r="I16" s="4">
        <f t="shared" si="0"/>
        <v>2926.8641999999995</v>
      </c>
      <c r="J16" s="4">
        <f t="shared" si="0"/>
        <v>4242.3500000000004</v>
      </c>
      <c r="K16" s="4">
        <f t="shared" si="0"/>
        <v>3535.5852</v>
      </c>
      <c r="L16" s="4">
        <f t="shared" si="0"/>
        <v>3373.0856999999996</v>
      </c>
      <c r="M16" s="4">
        <f t="shared" si="0"/>
        <v>3158.0368000000003</v>
      </c>
      <c r="N16" s="5" t="s">
        <v>48</v>
      </c>
      <c r="O16" s="4"/>
      <c r="P16" s="4"/>
      <c r="Q16" s="4"/>
      <c r="R16" s="4"/>
      <c r="S16" s="4"/>
      <c r="T16" s="4"/>
    </row>
    <row r="17" spans="1:20" x14ac:dyDescent="0.25">
      <c r="A17" t="s">
        <v>50</v>
      </c>
      <c r="B17" s="10">
        <f>B16*1000/N18</f>
        <v>33439.610769230763</v>
      </c>
      <c r="C17" s="10">
        <f>C16*1000/N18</f>
        <v>36983.36153846154</v>
      </c>
      <c r="D17" s="10">
        <f>D16*1000/N18</f>
        <v>42624.969230769231</v>
      </c>
      <c r="E17" s="10">
        <f>E16*1000/N18</f>
        <v>40371.823076923079</v>
      </c>
      <c r="F17" s="10">
        <f>F16*1000/N18</f>
        <v>43008.713846153842</v>
      </c>
      <c r="G17" s="10">
        <f>G16*1000/N18</f>
        <v>55446.058461538465</v>
      </c>
      <c r="H17" s="10">
        <f>H16*1000/N18</f>
        <v>37184.358461538461</v>
      </c>
      <c r="I17" s="10">
        <f>I16*1000/N18</f>
        <v>45028.679999999993</v>
      </c>
      <c r="J17" s="10">
        <f>J16*1000/N18</f>
        <v>65266.923076923078</v>
      </c>
      <c r="K17" s="10">
        <f>K16*1000/N18</f>
        <v>54393.618461538463</v>
      </c>
      <c r="L17" s="10">
        <f>L16*1000/N18</f>
        <v>51893.626153846148</v>
      </c>
      <c r="M17" s="10">
        <f>M16*1000/N18</f>
        <v>48585.18153846154</v>
      </c>
      <c r="N17" s="5" t="s">
        <v>32</v>
      </c>
      <c r="O17" s="5" t="s">
        <v>49</v>
      </c>
      <c r="P17" s="4"/>
      <c r="Q17" s="4"/>
      <c r="R17" s="4"/>
      <c r="S17" s="4"/>
      <c r="T17" s="4"/>
    </row>
    <row r="18" spans="1:20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5">
        <v>65</v>
      </c>
      <c r="O18" s="5"/>
      <c r="P18" s="4"/>
      <c r="Q18" s="4"/>
      <c r="R18" s="4"/>
      <c r="S18" s="4"/>
      <c r="T18" s="4"/>
    </row>
    <row r="19" spans="1:20" x14ac:dyDescent="0.25">
      <c r="A19" t="s">
        <v>14</v>
      </c>
      <c r="B19" s="9">
        <f>B10*B12/1000</f>
        <v>7285.8654000000006</v>
      </c>
      <c r="C19" s="13">
        <f t="shared" ref="C19:M19" si="1">C10*C12/1000</f>
        <v>3136.7114999999999</v>
      </c>
      <c r="D19" s="13">
        <f t="shared" si="1"/>
        <v>5624.6985000000004</v>
      </c>
      <c r="E19" s="13">
        <f t="shared" si="1"/>
        <v>3172.7134999999998</v>
      </c>
      <c r="F19" s="13">
        <f>F10*F12/1000</f>
        <v>3819.7015999999999</v>
      </c>
      <c r="G19" s="13">
        <f t="shared" si="1"/>
        <v>5453.8737000000001</v>
      </c>
      <c r="H19" s="13">
        <f t="shared" si="1"/>
        <v>3160.7820000000002</v>
      </c>
      <c r="I19" s="13">
        <f t="shared" si="1"/>
        <v>3996.5601000000001</v>
      </c>
      <c r="J19" s="9">
        <f t="shared" si="1"/>
        <v>7184.6963999999998</v>
      </c>
      <c r="K19" s="13">
        <f>K10*K12/1000</f>
        <v>4690.7300999999998</v>
      </c>
      <c r="L19" s="13">
        <f t="shared" si="1"/>
        <v>4113.1080000000002</v>
      </c>
      <c r="M19" s="13">
        <f t="shared" si="1"/>
        <v>3800.6194</v>
      </c>
      <c r="N19" s="5"/>
      <c r="O19" s="4"/>
      <c r="P19" s="4"/>
      <c r="Q19" s="4"/>
      <c r="R19" s="4"/>
      <c r="S19" s="4"/>
      <c r="T19" s="4"/>
    </row>
    <row r="20" spans="1:20" x14ac:dyDescent="0.25">
      <c r="A20" t="s">
        <v>50</v>
      </c>
      <c r="B20" s="10">
        <f>B19*1000/N21</f>
        <v>91073.317500000005</v>
      </c>
      <c r="C20" s="10">
        <f>C19*1000/N21</f>
        <v>39208.893750000003</v>
      </c>
      <c r="D20" s="10">
        <f>D19*1000/N21</f>
        <v>70308.731249999997</v>
      </c>
      <c r="E20" s="10">
        <f>E19*1000/N21</f>
        <v>39658.918749999997</v>
      </c>
      <c r="F20" s="10">
        <f>F19*1000/N21</f>
        <v>47746.270000000004</v>
      </c>
      <c r="G20" s="10">
        <f>G19*1000/N21</f>
        <v>68173.421249999999</v>
      </c>
      <c r="H20" s="10">
        <f>H19*1000/N21</f>
        <v>39509.775000000001</v>
      </c>
      <c r="I20" s="10">
        <f>I19*1000/N21</f>
        <v>49957.001250000001</v>
      </c>
      <c r="J20" s="10">
        <f>J19*1000/N21</f>
        <v>89808.704999999987</v>
      </c>
      <c r="K20" s="10">
        <f>K19*1000/N21</f>
        <v>58634.126249999994</v>
      </c>
      <c r="L20" s="10">
        <f>L19*1000/N21</f>
        <v>51413.85</v>
      </c>
      <c r="M20" s="10">
        <f>M19*1000/N21</f>
        <v>47507.7425</v>
      </c>
      <c r="N20" s="5" t="s">
        <v>26</v>
      </c>
      <c r="O20" s="5" t="s">
        <v>49</v>
      </c>
      <c r="P20" s="4"/>
      <c r="Q20" s="4"/>
      <c r="R20" s="4"/>
      <c r="S20" s="4"/>
      <c r="T20" s="4"/>
    </row>
    <row r="21" spans="1:20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5">
        <v>80</v>
      </c>
      <c r="O21" s="5"/>
      <c r="P21" s="4"/>
      <c r="Q21" s="4"/>
      <c r="R21" s="4"/>
      <c r="S21" s="4"/>
      <c r="T21" s="4"/>
    </row>
    <row r="22" spans="1:20" x14ac:dyDescent="0.25">
      <c r="A22" t="s">
        <v>15</v>
      </c>
      <c r="B22" s="4">
        <f>B10*B13/1000</f>
        <v>376.29899999999998</v>
      </c>
      <c r="C22" s="4">
        <f t="shared" ref="C22:M22" si="2">C10*C13/1000</f>
        <v>430.73930000000007</v>
      </c>
      <c r="D22" s="4">
        <f t="shared" si="2"/>
        <v>465.47949999999997</v>
      </c>
      <c r="E22" s="4">
        <f t="shared" si="2"/>
        <v>490.1515</v>
      </c>
      <c r="F22" s="4">
        <f t="shared" si="2"/>
        <v>691.24880000000007</v>
      </c>
      <c r="G22" s="4">
        <f t="shared" si="2"/>
        <v>675.1502999999999</v>
      </c>
      <c r="H22" s="4">
        <f t="shared" si="2"/>
        <v>565.46100000000001</v>
      </c>
      <c r="I22" s="4">
        <f t="shared" si="2"/>
        <v>514.88580000000002</v>
      </c>
      <c r="J22" s="4">
        <f t="shared" si="2"/>
        <v>597.61800000000005</v>
      </c>
      <c r="K22" s="4">
        <f t="shared" si="2"/>
        <v>565.88069999999993</v>
      </c>
      <c r="L22" s="4">
        <f t="shared" si="2"/>
        <v>618.65190000000007</v>
      </c>
      <c r="M22" s="4">
        <f t="shared" si="2"/>
        <v>515.12819999999999</v>
      </c>
      <c r="N22" s="5"/>
      <c r="O22" s="4"/>
      <c r="P22" s="4"/>
      <c r="Q22" s="4"/>
      <c r="R22" s="4"/>
      <c r="S22" s="4"/>
      <c r="T22" s="4"/>
    </row>
    <row r="23" spans="1:20" x14ac:dyDescent="0.25">
      <c r="A23" t="s">
        <v>50</v>
      </c>
      <c r="B23" s="10">
        <f>B22*1000/N24</f>
        <v>37629.9</v>
      </c>
      <c r="C23" s="10">
        <f>C22*1000/N24</f>
        <v>43073.930000000008</v>
      </c>
      <c r="D23" s="10">
        <f>D22*1000/N24</f>
        <v>46547.95</v>
      </c>
      <c r="E23" s="10">
        <f>E22*1000/N24</f>
        <v>49015.15</v>
      </c>
      <c r="F23" s="10">
        <f>F22*1000/N24</f>
        <v>69124.88</v>
      </c>
      <c r="G23" s="10">
        <f>G22*1000/N24</f>
        <v>67515.03</v>
      </c>
      <c r="H23" s="10">
        <f>H22*1000/N24</f>
        <v>56546.1</v>
      </c>
      <c r="I23" s="10">
        <f>I22*1000/N24</f>
        <v>51488.58</v>
      </c>
      <c r="J23" s="10">
        <f>J22*1000/N24</f>
        <v>59761.8</v>
      </c>
      <c r="K23" s="10">
        <f>K22*1000/N24</f>
        <v>56588.069999999992</v>
      </c>
      <c r="L23" s="10">
        <f>L22*1000/N24</f>
        <v>61865.19</v>
      </c>
      <c r="M23" s="10">
        <f>M22*1000/N24</f>
        <v>51512.82</v>
      </c>
      <c r="N23" s="5" t="s">
        <v>29</v>
      </c>
      <c r="O23" s="5" t="s">
        <v>49</v>
      </c>
      <c r="P23" s="4"/>
      <c r="Q23" s="4"/>
      <c r="R23" s="4"/>
      <c r="S23" s="4"/>
      <c r="T23" s="4"/>
    </row>
    <row r="24" spans="1:20" x14ac:dyDescent="0.2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5">
        <v>10</v>
      </c>
      <c r="O24" s="5"/>
      <c r="P24" s="4"/>
      <c r="Q24" s="4"/>
      <c r="R24" s="4"/>
      <c r="S24" s="4"/>
      <c r="T24" s="4"/>
    </row>
    <row r="25" spans="1:20" x14ac:dyDescent="0.25">
      <c r="A25" s="1" t="s">
        <v>16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5"/>
      <c r="O25" s="4"/>
      <c r="P25" s="4"/>
      <c r="Q25" s="4"/>
      <c r="R25" s="4"/>
      <c r="S25" s="4"/>
      <c r="T25" s="4"/>
    </row>
    <row r="26" spans="1:20" x14ac:dyDescent="0.25">
      <c r="A26" t="s">
        <v>17</v>
      </c>
      <c r="B26" s="14">
        <v>203313.6</v>
      </c>
      <c r="C26" s="14">
        <v>197851.56</v>
      </c>
      <c r="D26" s="14">
        <v>272701.32</v>
      </c>
      <c r="E26" s="14">
        <v>273679.44</v>
      </c>
      <c r="F26" s="14">
        <v>304192.56</v>
      </c>
      <c r="G26" s="14">
        <v>263152.8</v>
      </c>
      <c r="H26" s="14">
        <v>246594.6</v>
      </c>
      <c r="I26" s="14">
        <v>249828</v>
      </c>
      <c r="J26" s="14">
        <v>250998.36</v>
      </c>
      <c r="K26" s="14">
        <v>261066.23999999999</v>
      </c>
      <c r="L26" s="14">
        <v>216764.88</v>
      </c>
      <c r="M26" s="15">
        <v>213303.12</v>
      </c>
      <c r="N26" s="7" t="s">
        <v>59</v>
      </c>
      <c r="O26" s="4"/>
      <c r="P26" s="4"/>
      <c r="Q26" s="4"/>
      <c r="R26" s="4"/>
      <c r="S26" s="4"/>
      <c r="T26" s="4"/>
    </row>
    <row r="27" spans="1:20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7">
        <f>SUM(B26:M26)</f>
        <v>2953446.4800000004</v>
      </c>
      <c r="O27" s="4"/>
      <c r="P27" s="4"/>
      <c r="Q27" s="4"/>
      <c r="R27" s="4"/>
      <c r="S27" s="4"/>
      <c r="T27" s="4"/>
    </row>
    <row r="28" spans="1:20" x14ac:dyDescent="0.25">
      <c r="A28" t="s">
        <v>19</v>
      </c>
      <c r="B28" s="4">
        <f>B26/31</f>
        <v>6558.5032258064521</v>
      </c>
      <c r="C28" s="4">
        <f>C26/28</f>
        <v>7066.1271428571426</v>
      </c>
      <c r="D28" s="4">
        <f>D26/31</f>
        <v>8796.8167741935486</v>
      </c>
      <c r="E28" s="4">
        <f>E26/30</f>
        <v>9122.6479999999992</v>
      </c>
      <c r="F28" s="4">
        <f>F26/31</f>
        <v>9812.663225806451</v>
      </c>
      <c r="G28" s="4">
        <f>G26/30</f>
        <v>8771.76</v>
      </c>
      <c r="H28" s="4">
        <f>H26/31</f>
        <v>7954.6645161290326</v>
      </c>
      <c r="I28" s="4">
        <f>I26/31</f>
        <v>8058.9677419354839</v>
      </c>
      <c r="J28" s="4">
        <f>J26/30</f>
        <v>8366.6119999999992</v>
      </c>
      <c r="K28" s="4">
        <f>K26/31</f>
        <v>8421.4916129032263</v>
      </c>
      <c r="L28" s="4">
        <f t="shared" ref="L28:M28" si="3">L26/31</f>
        <v>6992.4154838709683</v>
      </c>
      <c r="M28" s="4">
        <f t="shared" si="3"/>
        <v>6880.7458064516131</v>
      </c>
      <c r="N28" s="4"/>
      <c r="O28" s="4"/>
      <c r="P28" s="4"/>
      <c r="Q28" s="4"/>
      <c r="R28" s="4"/>
      <c r="S28" s="4"/>
      <c r="T28" s="4"/>
    </row>
    <row r="29" spans="1:20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5">
      <c r="A30" t="s">
        <v>18</v>
      </c>
      <c r="B30" s="4">
        <f>B26/(B10*31)</f>
        <v>0.36600832779767017</v>
      </c>
      <c r="C30" s="4">
        <f>C26/(C10*28)</f>
        <v>0.39535204738192486</v>
      </c>
      <c r="D30" s="4">
        <f>D26/(D10*31)</f>
        <v>0.47434978561302499</v>
      </c>
      <c r="E30" s="4">
        <f>E26/(E10*30)</f>
        <v>0.51554947725346145</v>
      </c>
      <c r="F30" s="4">
        <f>F26/(F10*31)</f>
        <v>0.57775925728959321</v>
      </c>
      <c r="G30" s="4">
        <f>G26/(G10*30)</f>
        <v>0.54957458805839232</v>
      </c>
      <c r="H30" s="4">
        <f>H26/(H10*31)</f>
        <v>0.54863538975991677</v>
      </c>
      <c r="I30" s="4">
        <f>I26/(I10*31)</f>
        <v>0.58538299861520182</v>
      </c>
      <c r="J30" s="4">
        <f>J26/(J10*30)</f>
        <v>0.56699728923827597</v>
      </c>
      <c r="K30" s="4">
        <f>K26/(K10*31)</f>
        <v>0.54022013040626249</v>
      </c>
      <c r="L30" s="4">
        <f t="shared" ref="L30:M30" si="4">L26/(L10*31)</f>
        <v>0.41480782368576663</v>
      </c>
      <c r="M30" s="4">
        <f t="shared" si="4"/>
        <v>0.38869878016334952</v>
      </c>
      <c r="N30" s="4"/>
      <c r="O30" s="4"/>
      <c r="P30" s="4"/>
      <c r="Q30" s="4"/>
      <c r="R30" s="4"/>
      <c r="S30" s="4"/>
      <c r="T30" s="4"/>
    </row>
    <row r="35" spans="1:2" x14ac:dyDescent="0.25">
      <c r="A35" t="s">
        <v>60</v>
      </c>
      <c r="B35" s="19">
        <f>B26+C26+D26+E26+F26+G26+H26+I26+J26</f>
        <v>2262312.2400000002</v>
      </c>
    </row>
  </sheetData>
  <pageMargins left="0.7" right="0.7" top="0.75" bottom="0.75" header="0.3" footer="0.3"/>
  <pageSetup paperSize="9" scale="47" orientation="landscape" horizontalDpi="4294967293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5"/>
  <sheetViews>
    <sheetView view="pageBreakPreview" topLeftCell="G2" zoomScale="60" zoomScaleNormal="100" workbookViewId="0">
      <selection activeCell="Q19" sqref="Q19"/>
    </sheetView>
  </sheetViews>
  <sheetFormatPr defaultRowHeight="15" x14ac:dyDescent="0.25"/>
  <cols>
    <col min="1" max="1" width="20.28515625" bestFit="1" customWidth="1"/>
    <col min="2" max="2" width="14.7109375" bestFit="1" customWidth="1"/>
    <col min="3" max="3" width="14.42578125" bestFit="1" customWidth="1"/>
    <col min="4" max="5" width="11.7109375" bestFit="1" customWidth="1"/>
    <col min="6" max="6" width="11.5703125" bestFit="1" customWidth="1"/>
    <col min="7" max="7" width="11.7109375" bestFit="1" customWidth="1"/>
    <col min="8" max="9" width="11.5703125" bestFit="1" customWidth="1"/>
    <col min="10" max="10" width="13.7109375" bestFit="1" customWidth="1"/>
    <col min="11" max="13" width="13.7109375" customWidth="1"/>
    <col min="14" max="14" width="30.7109375" bestFit="1" customWidth="1"/>
    <col min="15" max="15" width="16.28515625" bestFit="1" customWidth="1"/>
    <col min="16" max="16" width="12.42578125" bestFit="1" customWidth="1"/>
    <col min="17" max="17" width="15" bestFit="1" customWidth="1"/>
    <col min="18" max="18" width="9.28515625" bestFit="1" customWidth="1"/>
    <col min="19" max="19" width="24.140625" bestFit="1" customWidth="1"/>
    <col min="20" max="20" width="9.5703125" bestFit="1" customWidth="1"/>
  </cols>
  <sheetData>
    <row r="2" spans="1:20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53</v>
      </c>
      <c r="L2" s="2" t="s">
        <v>54</v>
      </c>
      <c r="M2" s="2" t="s">
        <v>55</v>
      </c>
      <c r="N2" s="2" t="s">
        <v>43</v>
      </c>
      <c r="O2" s="2" t="s">
        <v>22</v>
      </c>
      <c r="P2" s="1" t="s">
        <v>42</v>
      </c>
      <c r="R2" s="1" t="s">
        <v>45</v>
      </c>
      <c r="T2" s="1" t="s">
        <v>46</v>
      </c>
    </row>
    <row r="3" spans="1:20" x14ac:dyDescent="0.25">
      <c r="A3" s="1" t="s">
        <v>9</v>
      </c>
    </row>
    <row r="4" spans="1:20" x14ac:dyDescent="0.25">
      <c r="A4" t="s">
        <v>23</v>
      </c>
      <c r="B4" s="4">
        <v>6250</v>
      </c>
      <c r="C4" s="4">
        <v>6250</v>
      </c>
      <c r="D4" s="4">
        <v>6250</v>
      </c>
      <c r="E4" s="4">
        <v>6250</v>
      </c>
      <c r="F4" s="4">
        <v>6250</v>
      </c>
      <c r="G4" s="4">
        <v>6250</v>
      </c>
      <c r="H4" s="4">
        <v>6250</v>
      </c>
      <c r="I4" s="4">
        <v>6250</v>
      </c>
      <c r="J4" s="4">
        <v>6250</v>
      </c>
      <c r="K4" s="4">
        <v>6250</v>
      </c>
      <c r="L4" s="4">
        <v>6250</v>
      </c>
      <c r="M4" s="4">
        <v>6250</v>
      </c>
      <c r="N4" s="5" t="s">
        <v>44</v>
      </c>
      <c r="O4" s="5" t="s">
        <v>32</v>
      </c>
      <c r="P4" s="6" t="s">
        <v>27</v>
      </c>
      <c r="Q4" s="7" t="s">
        <v>47</v>
      </c>
      <c r="R4" s="6">
        <v>100</v>
      </c>
      <c r="S4" s="5" t="s">
        <v>47</v>
      </c>
      <c r="T4" s="6">
        <v>1770</v>
      </c>
    </row>
    <row r="5" spans="1:20" x14ac:dyDescent="0.25">
      <c r="A5" t="s">
        <v>14</v>
      </c>
      <c r="B5" s="4">
        <v>7610</v>
      </c>
      <c r="C5" s="4">
        <v>7610</v>
      </c>
      <c r="D5" s="4">
        <v>7610</v>
      </c>
      <c r="E5" s="4">
        <v>7610</v>
      </c>
      <c r="F5" s="4">
        <v>7610</v>
      </c>
      <c r="G5" s="4">
        <v>7610</v>
      </c>
      <c r="H5" s="4">
        <v>7610</v>
      </c>
      <c r="I5" s="4">
        <v>7610</v>
      </c>
      <c r="J5" s="4">
        <v>7610</v>
      </c>
      <c r="K5" s="4">
        <v>7610</v>
      </c>
      <c r="L5" s="4">
        <v>7610</v>
      </c>
      <c r="M5" s="4">
        <v>7610</v>
      </c>
      <c r="N5" s="4"/>
      <c r="O5" s="5" t="s">
        <v>25</v>
      </c>
      <c r="P5" s="6" t="s">
        <v>28</v>
      </c>
      <c r="Q5" s="5" t="s">
        <v>23</v>
      </c>
      <c r="R5" s="6">
        <v>600</v>
      </c>
      <c r="S5" s="5" t="s">
        <v>23</v>
      </c>
      <c r="T5" s="6">
        <v>35</v>
      </c>
    </row>
    <row r="6" spans="1:20" x14ac:dyDescent="0.25">
      <c r="A6" t="s">
        <v>15</v>
      </c>
      <c r="B6" s="4">
        <v>1260</v>
      </c>
      <c r="C6" s="4">
        <v>1260</v>
      </c>
      <c r="D6" s="4">
        <v>1260</v>
      </c>
      <c r="E6" s="4">
        <v>1260</v>
      </c>
      <c r="F6" s="4">
        <v>1260</v>
      </c>
      <c r="G6" s="4">
        <v>1260</v>
      </c>
      <c r="H6" s="4">
        <v>1260</v>
      </c>
      <c r="I6" s="4">
        <v>1260</v>
      </c>
      <c r="J6" s="4">
        <v>1260</v>
      </c>
      <c r="K6" s="4">
        <v>1260</v>
      </c>
      <c r="L6" s="4">
        <v>1260</v>
      </c>
      <c r="M6" s="4">
        <v>1260</v>
      </c>
      <c r="N6" s="4"/>
      <c r="O6" s="5" t="s">
        <v>26</v>
      </c>
      <c r="P6" s="6" t="s">
        <v>27</v>
      </c>
      <c r="Q6" s="4"/>
      <c r="R6" s="4"/>
      <c r="S6" s="6"/>
      <c r="T6" s="4"/>
    </row>
    <row r="7" spans="1:20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 t="s">
        <v>29</v>
      </c>
      <c r="P7" s="6" t="s">
        <v>34</v>
      </c>
      <c r="Q7" s="4"/>
      <c r="R7" s="4"/>
      <c r="S7" s="6"/>
      <c r="T7" s="4"/>
    </row>
    <row r="8" spans="1:20" x14ac:dyDescent="0.25">
      <c r="A8" s="1" t="s">
        <v>10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5" t="s">
        <v>56</v>
      </c>
      <c r="O8" s="5" t="s">
        <v>33</v>
      </c>
      <c r="P8" s="8" t="s">
        <v>30</v>
      </c>
      <c r="Q8" s="4"/>
      <c r="R8" s="4"/>
      <c r="S8" s="5" t="s">
        <v>52</v>
      </c>
      <c r="T8" s="4"/>
    </row>
    <row r="9" spans="1:20" x14ac:dyDescent="0.25">
      <c r="A9" s="3" t="s">
        <v>21</v>
      </c>
      <c r="B9" s="4">
        <f>B10*31</f>
        <v>519467</v>
      </c>
      <c r="C9" s="4">
        <f>C10*29</f>
        <v>464667</v>
      </c>
      <c r="D9" s="4">
        <f>D10*31</f>
        <v>527620</v>
      </c>
      <c r="E9" s="4">
        <f>E10*30</f>
        <v>543930</v>
      </c>
      <c r="F9" s="4">
        <f>F10*31</f>
        <v>509175</v>
      </c>
      <c r="G9" s="4">
        <f>G10*30</f>
        <v>480990</v>
      </c>
      <c r="H9" s="4">
        <f>H10*31</f>
        <v>499224</v>
      </c>
      <c r="I9" s="4">
        <f>I10*31</f>
        <v>478733</v>
      </c>
      <c r="J9" s="4">
        <f>J10*30</f>
        <v>497910</v>
      </c>
      <c r="K9" s="4">
        <f>K10*31</f>
        <v>539679</v>
      </c>
      <c r="L9" s="4">
        <f>L10*30</f>
        <v>490020</v>
      </c>
      <c r="M9" s="4">
        <f>M10*31</f>
        <v>519250</v>
      </c>
      <c r="N9" s="5">
        <f>SUM(B9:M9)</f>
        <v>6070665</v>
      </c>
      <c r="O9" s="5" t="s">
        <v>31</v>
      </c>
      <c r="P9" s="8" t="s">
        <v>30</v>
      </c>
      <c r="Q9" s="4"/>
      <c r="R9" s="4"/>
      <c r="S9" s="5" t="s">
        <v>47</v>
      </c>
      <c r="T9" s="4">
        <v>1827</v>
      </c>
    </row>
    <row r="10" spans="1:20" x14ac:dyDescent="0.25">
      <c r="A10" t="s">
        <v>11</v>
      </c>
      <c r="B10" s="4">
        <v>16757</v>
      </c>
      <c r="C10" s="4">
        <v>16023</v>
      </c>
      <c r="D10" s="4">
        <v>17020</v>
      </c>
      <c r="E10" s="4">
        <v>18131</v>
      </c>
      <c r="F10" s="4">
        <v>16425</v>
      </c>
      <c r="G10" s="4">
        <v>16033</v>
      </c>
      <c r="H10" s="4">
        <v>16104</v>
      </c>
      <c r="I10" s="4">
        <v>15443</v>
      </c>
      <c r="J10" s="4">
        <v>16597</v>
      </c>
      <c r="K10" s="4">
        <v>17409</v>
      </c>
      <c r="L10" s="4">
        <v>16334</v>
      </c>
      <c r="M10" s="4">
        <v>16750</v>
      </c>
      <c r="O10" s="5" t="s">
        <v>35</v>
      </c>
      <c r="P10" s="8" t="s">
        <v>36</v>
      </c>
      <c r="Q10" s="4"/>
      <c r="R10" s="4"/>
      <c r="S10" s="5" t="s">
        <v>24</v>
      </c>
      <c r="T10" s="4">
        <v>700</v>
      </c>
    </row>
    <row r="11" spans="1:20" x14ac:dyDescent="0.25">
      <c r="A11" t="s">
        <v>24</v>
      </c>
      <c r="B11" s="4">
        <v>253.6</v>
      </c>
      <c r="C11" s="4">
        <v>274</v>
      </c>
      <c r="D11" s="4">
        <v>337.6</v>
      </c>
      <c r="E11" s="4">
        <v>246.4</v>
      </c>
      <c r="F11" s="4">
        <v>397.1</v>
      </c>
      <c r="G11" s="4">
        <v>388.6</v>
      </c>
      <c r="H11" s="4">
        <v>338.2</v>
      </c>
      <c r="I11" s="4">
        <v>303.60000000000002</v>
      </c>
      <c r="J11" s="4">
        <v>206.2</v>
      </c>
      <c r="K11" s="4">
        <v>245.8</v>
      </c>
      <c r="L11" s="4">
        <v>223.1</v>
      </c>
      <c r="M11" s="4">
        <v>159.19999999999999</v>
      </c>
      <c r="N11" s="5" t="s">
        <v>57</v>
      </c>
      <c r="O11" s="5" t="s">
        <v>37</v>
      </c>
      <c r="P11" s="8" t="s">
        <v>38</v>
      </c>
      <c r="Q11" s="4"/>
      <c r="R11" s="4"/>
      <c r="S11" s="5" t="s">
        <v>23</v>
      </c>
      <c r="T11" s="4">
        <f>T9*T10/1000</f>
        <v>1278.9000000000001</v>
      </c>
    </row>
    <row r="12" spans="1:20" x14ac:dyDescent="0.25">
      <c r="A12" t="s">
        <v>12</v>
      </c>
      <c r="B12" s="4">
        <v>415.3</v>
      </c>
      <c r="C12" s="4">
        <v>416.3</v>
      </c>
      <c r="D12" s="4">
        <v>415.3</v>
      </c>
      <c r="E12" s="4">
        <v>287.3</v>
      </c>
      <c r="F12" s="4">
        <v>329.4</v>
      </c>
      <c r="G12" s="4">
        <v>431.3</v>
      </c>
      <c r="H12" s="4">
        <v>164.6</v>
      </c>
      <c r="I12" s="4">
        <v>301.10000000000002</v>
      </c>
      <c r="J12" s="4">
        <v>270.39999999999998</v>
      </c>
      <c r="K12" s="4">
        <v>399.1</v>
      </c>
      <c r="L12" s="4">
        <v>256</v>
      </c>
      <c r="M12" s="4">
        <v>174.4</v>
      </c>
      <c r="N12" s="5">
        <f>AVERAGE(B10:M10)</f>
        <v>16585.5</v>
      </c>
      <c r="O12" s="5" t="s">
        <v>39</v>
      </c>
      <c r="P12" s="11">
        <v>0</v>
      </c>
      <c r="Q12" s="4"/>
      <c r="R12" s="4"/>
      <c r="S12" s="5" t="s">
        <v>51</v>
      </c>
      <c r="T12" s="12">
        <f>T11/J4</f>
        <v>0.20462400000000003</v>
      </c>
    </row>
    <row r="13" spans="1:20" x14ac:dyDescent="0.25">
      <c r="A13" t="s">
        <v>13</v>
      </c>
      <c r="B13" s="4">
        <v>30.7</v>
      </c>
      <c r="C13" s="4">
        <v>37.700000000000003</v>
      </c>
      <c r="D13" s="4">
        <v>70.900000000000006</v>
      </c>
      <c r="E13" s="4">
        <v>60.4</v>
      </c>
      <c r="F13" s="4">
        <v>60.8</v>
      </c>
      <c r="G13" s="4">
        <v>70.2</v>
      </c>
      <c r="H13" s="4">
        <v>57.9</v>
      </c>
      <c r="I13" s="4">
        <v>62.5</v>
      </c>
      <c r="J13" s="4">
        <v>59.6</v>
      </c>
      <c r="K13" s="4">
        <v>62.5</v>
      </c>
      <c r="L13" s="4">
        <v>50.2</v>
      </c>
      <c r="M13" s="4">
        <v>50.1</v>
      </c>
      <c r="N13" s="5" t="s">
        <v>58</v>
      </c>
      <c r="O13" s="5" t="s">
        <v>40</v>
      </c>
      <c r="P13" s="6" t="s">
        <v>41</v>
      </c>
      <c r="Q13" s="4"/>
      <c r="R13" s="4"/>
      <c r="S13" s="4"/>
      <c r="T13" s="4"/>
    </row>
    <row r="14" spans="1:20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5">
        <f>AVERAGE(B11:M11)</f>
        <v>281.11666666666662</v>
      </c>
      <c r="O14" s="4"/>
      <c r="P14" s="4"/>
      <c r="Q14" s="4"/>
      <c r="R14" s="4"/>
      <c r="S14" s="4"/>
      <c r="T14" s="4"/>
    </row>
    <row r="15" spans="1:20" x14ac:dyDescent="0.25">
      <c r="A15" s="1" t="s">
        <v>20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O15" s="4"/>
      <c r="P15" s="4"/>
      <c r="Q15" s="4"/>
      <c r="R15" s="4"/>
      <c r="S15" s="4"/>
      <c r="T15" s="4"/>
    </row>
    <row r="16" spans="1:20" x14ac:dyDescent="0.25">
      <c r="A16" t="s">
        <v>23</v>
      </c>
      <c r="B16" s="4">
        <f>B10*B11/1000</f>
        <v>4249.5752000000002</v>
      </c>
      <c r="C16" s="4">
        <f t="shared" ref="C16:I16" si="0">C10*C11/1000</f>
        <v>4390.3019999999997</v>
      </c>
      <c r="D16" s="4">
        <f t="shared" si="0"/>
        <v>5745.9520000000002</v>
      </c>
      <c r="E16" s="4">
        <f t="shared" si="0"/>
        <v>4467.4784</v>
      </c>
      <c r="F16" s="4">
        <f>F10*F11/1000</f>
        <v>6522.3675000000003</v>
      </c>
      <c r="G16" s="9">
        <f>G10*G11/1000</f>
        <v>6230.4238000000005</v>
      </c>
      <c r="H16" s="4">
        <f t="shared" si="0"/>
        <v>5446.3728000000001</v>
      </c>
      <c r="I16" s="4">
        <f t="shared" si="0"/>
        <v>4688.4948000000004</v>
      </c>
      <c r="J16" s="4">
        <f>J10*J11/1000</f>
        <v>3422.3013999999998</v>
      </c>
      <c r="K16" s="4">
        <f>K10*K11/1000</f>
        <v>4279.1322</v>
      </c>
      <c r="L16" s="4">
        <f>L10*L11/1000</f>
        <v>3644.1153999999997</v>
      </c>
      <c r="M16" s="4">
        <f>M10*M11/1000</f>
        <v>2666.6</v>
      </c>
      <c r="N16" s="5" t="s">
        <v>48</v>
      </c>
      <c r="O16" s="4"/>
      <c r="P16" s="4"/>
      <c r="Q16" s="4"/>
      <c r="R16" s="4"/>
      <c r="S16" s="4"/>
      <c r="T16" s="4"/>
    </row>
    <row r="17" spans="1:20" x14ac:dyDescent="0.25">
      <c r="A17" t="s">
        <v>50</v>
      </c>
      <c r="B17" s="10">
        <f>B16*1000/N18</f>
        <v>65378.080000000002</v>
      </c>
      <c r="C17" s="10">
        <f>C16*1000/N18</f>
        <v>67543.107692307691</v>
      </c>
      <c r="D17" s="10">
        <f>D16*1000/N18</f>
        <v>88399.261538461535</v>
      </c>
      <c r="E17" s="10">
        <f>E16*1000/N18</f>
        <v>68730.436923076923</v>
      </c>
      <c r="F17" s="10">
        <f>F16*1000/N18</f>
        <v>100344.11538461539</v>
      </c>
      <c r="G17" s="10">
        <f>G16*1000/N18</f>
        <v>95852.673846153863</v>
      </c>
      <c r="H17" s="10">
        <f>H16*1000/N18</f>
        <v>83790.350769230761</v>
      </c>
      <c r="I17" s="10">
        <f>I16*1000/N18</f>
        <v>72130.689230769247</v>
      </c>
      <c r="J17" s="10">
        <f>J16*1000/N18</f>
        <v>52650.790769230771</v>
      </c>
      <c r="K17" s="10">
        <f>K16*1000/N18</f>
        <v>65832.803076923083</v>
      </c>
      <c r="L17" s="10">
        <f>L16*1000/N18</f>
        <v>56063.313846153847</v>
      </c>
      <c r="M17" s="10">
        <f>M16*1000/N18</f>
        <v>41024.615384615383</v>
      </c>
      <c r="N17" s="5" t="s">
        <v>32</v>
      </c>
      <c r="O17" s="5" t="s">
        <v>49</v>
      </c>
      <c r="P17" s="4"/>
      <c r="Q17" s="4"/>
      <c r="R17" s="4"/>
      <c r="S17" s="4"/>
      <c r="T17" s="4"/>
    </row>
    <row r="18" spans="1:20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5">
        <v>65</v>
      </c>
      <c r="O18" s="5"/>
      <c r="P18" s="4"/>
      <c r="Q18" s="4"/>
      <c r="R18" s="4"/>
      <c r="S18" s="4"/>
      <c r="T18" s="4"/>
    </row>
    <row r="19" spans="1:20" x14ac:dyDescent="0.25">
      <c r="A19" t="s">
        <v>14</v>
      </c>
      <c r="B19" s="9">
        <f>B10*B12/1000</f>
        <v>6959.1821000000009</v>
      </c>
      <c r="C19" s="9">
        <f t="shared" ref="C19:J19" si="1">C10*C12/1000</f>
        <v>6670.3749000000007</v>
      </c>
      <c r="D19" s="9">
        <f t="shared" si="1"/>
        <v>7068.4059999999999</v>
      </c>
      <c r="E19" s="4">
        <f t="shared" si="1"/>
        <v>5209.0362999999998</v>
      </c>
      <c r="F19" s="4">
        <f t="shared" si="1"/>
        <v>5410.3950000000004</v>
      </c>
      <c r="G19" s="9">
        <f t="shared" si="1"/>
        <v>6915.0329000000002</v>
      </c>
      <c r="H19" s="4">
        <f t="shared" si="1"/>
        <v>2650.7183999999997</v>
      </c>
      <c r="I19" s="4">
        <f t="shared" si="1"/>
        <v>4649.8873000000003</v>
      </c>
      <c r="J19" s="4">
        <f t="shared" si="1"/>
        <v>4487.8288000000002</v>
      </c>
      <c r="K19" s="9">
        <f t="shared" ref="K19:L19" si="2">K10*K12/1000</f>
        <v>6947.9319000000005</v>
      </c>
      <c r="L19" s="13">
        <f t="shared" si="2"/>
        <v>4181.5039999999999</v>
      </c>
      <c r="M19" s="13">
        <f t="shared" ref="M19" si="3">M10*M12/1000</f>
        <v>2921.2</v>
      </c>
      <c r="N19" s="5"/>
      <c r="O19" s="4"/>
      <c r="P19" s="4"/>
      <c r="Q19" s="4"/>
      <c r="R19" s="4"/>
      <c r="S19" s="4"/>
      <c r="T19" s="4"/>
    </row>
    <row r="20" spans="1:20" x14ac:dyDescent="0.25">
      <c r="A20" t="s">
        <v>50</v>
      </c>
      <c r="B20" s="4">
        <f>B19*1000/N21</f>
        <v>86989.77625000001</v>
      </c>
      <c r="C20" s="4">
        <f>C19*1000/N21</f>
        <v>83379.686249999999</v>
      </c>
      <c r="D20" s="4">
        <f>D19*1000/N21</f>
        <v>88355.074999999997</v>
      </c>
      <c r="E20" s="4">
        <f>E19*1000/N21</f>
        <v>65112.953750000001</v>
      </c>
      <c r="F20" s="4">
        <f>F19*1000/N21</f>
        <v>67629.9375</v>
      </c>
      <c r="G20" s="4">
        <f>G19*1000/N21</f>
        <v>86437.911250000005</v>
      </c>
      <c r="H20" s="4">
        <f>H19*1000/N21</f>
        <v>33133.979999999996</v>
      </c>
      <c r="I20" s="4">
        <f>I19*1000/N21</f>
        <v>58123.591250000012</v>
      </c>
      <c r="J20" s="4">
        <f>J19*1000/N21</f>
        <v>56097.86</v>
      </c>
      <c r="K20" s="4">
        <f>K19*1000/N21</f>
        <v>86849.148750000008</v>
      </c>
      <c r="L20" s="4">
        <f>L19*1000/N21</f>
        <v>52268.800000000003</v>
      </c>
      <c r="M20" s="4">
        <f>M19*1000/N21</f>
        <v>36515</v>
      </c>
      <c r="N20" s="5" t="s">
        <v>26</v>
      </c>
      <c r="O20" s="5" t="s">
        <v>49</v>
      </c>
      <c r="P20" s="4"/>
      <c r="Q20" s="4"/>
      <c r="R20" s="4"/>
      <c r="S20" s="4"/>
      <c r="T20" s="4"/>
    </row>
    <row r="21" spans="1:20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5">
        <v>80</v>
      </c>
      <c r="O21" s="5"/>
      <c r="P21" s="4"/>
      <c r="Q21" s="4"/>
      <c r="R21" s="4"/>
      <c r="S21" s="4"/>
      <c r="T21" s="4"/>
    </row>
    <row r="22" spans="1:20" x14ac:dyDescent="0.25">
      <c r="A22" t="s">
        <v>15</v>
      </c>
      <c r="B22" s="4">
        <f>B10*B13/1000</f>
        <v>514.43989999999997</v>
      </c>
      <c r="C22" s="4">
        <f t="shared" ref="C22:J22" si="4">C10*C13/1000</f>
        <v>604.0671000000001</v>
      </c>
      <c r="D22" s="9">
        <f t="shared" si="4"/>
        <v>1206.7180000000001</v>
      </c>
      <c r="E22" s="9">
        <f t="shared" si="4"/>
        <v>1095.1124</v>
      </c>
      <c r="F22" s="4">
        <f t="shared" si="4"/>
        <v>998.64</v>
      </c>
      <c r="G22" s="9">
        <f t="shared" si="4"/>
        <v>1125.5166000000002</v>
      </c>
      <c r="H22" s="4">
        <f t="shared" si="4"/>
        <v>932.42160000000001</v>
      </c>
      <c r="I22" s="4">
        <f t="shared" si="4"/>
        <v>965.1875</v>
      </c>
      <c r="J22" s="4">
        <f t="shared" si="4"/>
        <v>989.1812000000001</v>
      </c>
      <c r="K22" s="9">
        <f t="shared" ref="K22" si="5">K10*K13/1000</f>
        <v>1088.0625</v>
      </c>
      <c r="L22" s="13">
        <f t="shared" ref="L22:M22" si="6">L10*L13/1000</f>
        <v>819.96680000000003</v>
      </c>
      <c r="M22" s="13">
        <f t="shared" si="6"/>
        <v>839.17499999999995</v>
      </c>
      <c r="N22" s="5"/>
      <c r="O22" s="4"/>
      <c r="P22" s="4"/>
      <c r="Q22" s="4"/>
      <c r="R22" s="4"/>
      <c r="S22" s="4"/>
      <c r="T22" s="4"/>
    </row>
    <row r="23" spans="1:20" x14ac:dyDescent="0.25">
      <c r="A23" t="s">
        <v>50</v>
      </c>
      <c r="B23" s="4">
        <f>B22*1000/N24</f>
        <v>51443.99</v>
      </c>
      <c r="C23" s="4">
        <f>C22*1000/N24</f>
        <v>60406.710000000006</v>
      </c>
      <c r="D23" s="4">
        <f>D22*1000/N24</f>
        <v>120671.8</v>
      </c>
      <c r="E23" s="4">
        <f>E22*1000/N24</f>
        <v>109511.23999999999</v>
      </c>
      <c r="F23" s="4">
        <f>F22*1000/N24</f>
        <v>99864</v>
      </c>
      <c r="G23" s="4">
        <f>G22*1000/N24</f>
        <v>112551.66</v>
      </c>
      <c r="H23" s="4">
        <f>H22*1000/N24</f>
        <v>93242.16</v>
      </c>
      <c r="I23" s="4">
        <f>I22*1000/N24</f>
        <v>96518.75</v>
      </c>
      <c r="J23" s="4">
        <f>J22*1000/N24</f>
        <v>98918.12000000001</v>
      </c>
      <c r="K23" s="4">
        <f>K22*1000/N24</f>
        <v>108806.25</v>
      </c>
      <c r="L23" s="4">
        <f>L22*1000/N24</f>
        <v>81996.680000000008</v>
      </c>
      <c r="M23" s="4">
        <f>M22*1000/N24</f>
        <v>83917.5</v>
      </c>
      <c r="N23" s="5" t="s">
        <v>29</v>
      </c>
      <c r="O23" s="5" t="s">
        <v>49</v>
      </c>
      <c r="P23" s="4"/>
      <c r="Q23" s="4"/>
      <c r="R23" s="4"/>
      <c r="S23" s="4"/>
      <c r="T23" s="4"/>
    </row>
    <row r="24" spans="1:20" x14ac:dyDescent="0.2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5">
        <v>10</v>
      </c>
      <c r="O24" s="5"/>
      <c r="P24" s="4"/>
      <c r="Q24" s="4"/>
      <c r="R24" s="4"/>
      <c r="S24" s="4"/>
      <c r="T24" s="4"/>
    </row>
    <row r="25" spans="1:20" x14ac:dyDescent="0.25">
      <c r="A25" s="1" t="s">
        <v>16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5"/>
      <c r="O25" s="4"/>
      <c r="P25" s="4"/>
      <c r="Q25" s="4"/>
      <c r="R25" s="4"/>
      <c r="S25" s="4"/>
      <c r="T25" s="4"/>
    </row>
    <row r="26" spans="1:20" x14ac:dyDescent="0.25">
      <c r="A26" t="s">
        <v>17</v>
      </c>
      <c r="B26" s="4">
        <v>232470.12</v>
      </c>
      <c r="C26" s="4">
        <v>238678.08</v>
      </c>
      <c r="D26" s="4">
        <v>266197.68</v>
      </c>
      <c r="E26" s="4">
        <v>238524.84</v>
      </c>
      <c r="F26" s="4">
        <v>264608.76</v>
      </c>
      <c r="G26" s="4">
        <v>250691.1</v>
      </c>
      <c r="H26" s="4">
        <v>251841.48</v>
      </c>
      <c r="I26" s="4">
        <v>233789.28</v>
      </c>
      <c r="J26" s="4">
        <v>242180.28</v>
      </c>
      <c r="K26" s="4">
        <v>263030.64</v>
      </c>
      <c r="L26" s="4">
        <v>207950.04</v>
      </c>
      <c r="M26" s="4">
        <v>215410.56</v>
      </c>
      <c r="N26" s="7" t="s">
        <v>59</v>
      </c>
      <c r="O26" s="4"/>
      <c r="P26" s="4"/>
      <c r="Q26" s="4"/>
      <c r="R26" s="4"/>
      <c r="S26" s="4"/>
      <c r="T26" s="4"/>
    </row>
    <row r="27" spans="1:20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7">
        <f>SUM(B26:M26)</f>
        <v>2905372.8600000003</v>
      </c>
      <c r="O27" s="4"/>
      <c r="P27" s="4"/>
      <c r="Q27" s="4"/>
      <c r="R27" s="4"/>
      <c r="S27" s="4"/>
      <c r="T27" s="4"/>
    </row>
    <row r="28" spans="1:20" x14ac:dyDescent="0.25">
      <c r="A28" t="s">
        <v>19</v>
      </c>
      <c r="B28" s="4">
        <f>B26/31</f>
        <v>7499.036129032258</v>
      </c>
      <c r="C28" s="4">
        <f>C26/29</f>
        <v>8230.2786206896544</v>
      </c>
      <c r="D28" s="4">
        <f>D26/31</f>
        <v>8587.02193548387</v>
      </c>
      <c r="E28" s="4">
        <f>E26/30</f>
        <v>7950.8279999999995</v>
      </c>
      <c r="F28" s="4">
        <f>F26/31</f>
        <v>8535.7664516129043</v>
      </c>
      <c r="G28" s="4">
        <f>G26/30</f>
        <v>8356.3700000000008</v>
      </c>
      <c r="H28" s="4">
        <f>H26/31</f>
        <v>8123.9187096774194</v>
      </c>
      <c r="I28" s="4">
        <f>I26/31</f>
        <v>7541.5896774193552</v>
      </c>
      <c r="J28" s="4">
        <f>J26/30</f>
        <v>8072.6760000000004</v>
      </c>
      <c r="K28" s="4">
        <f>K26/31</f>
        <v>8484.8593548387107</v>
      </c>
      <c r="L28" s="4">
        <f>L26/30</f>
        <v>6931.6680000000006</v>
      </c>
      <c r="M28" s="4">
        <f>M26/31</f>
        <v>6948.7277419354841</v>
      </c>
      <c r="N28" s="4"/>
      <c r="O28" s="4"/>
      <c r="P28" s="4"/>
      <c r="Q28" s="4"/>
      <c r="R28" s="4"/>
      <c r="S28" s="4"/>
      <c r="T28" s="4"/>
    </row>
    <row r="29" spans="1:20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5">
      <c r="A30" t="s">
        <v>18</v>
      </c>
      <c r="B30" s="4">
        <f>B26/(B10*31)</f>
        <v>0.44751662762023381</v>
      </c>
      <c r="C30" s="4">
        <f>C26/(C10*29)</f>
        <v>0.51365403611618643</v>
      </c>
      <c r="D30" s="4">
        <f>D26/(D10*31)</f>
        <v>0.50452537811303588</v>
      </c>
      <c r="E30" s="4">
        <f>E26/(E10*30)</f>
        <v>0.43852120677293033</v>
      </c>
      <c r="F30" s="4">
        <f>F26/(F10*31)</f>
        <v>0.51968136691707179</v>
      </c>
      <c r="G30" s="4">
        <f>G26/(G10*30)</f>
        <v>0.52119815380777146</v>
      </c>
      <c r="H30" s="4">
        <f>H26/(H10*31)</f>
        <v>0.50446589106292972</v>
      </c>
      <c r="I30" s="4">
        <f>I26/(I10*31)</f>
        <v>0.48835004062807452</v>
      </c>
      <c r="J30" s="4">
        <f>J26/(J10*30)</f>
        <v>0.4863936856058324</v>
      </c>
      <c r="K30" s="4">
        <f>K26/(K10*31)</f>
        <v>0.48738350019178067</v>
      </c>
      <c r="L30" s="4">
        <f>L26/(L10*30)</f>
        <v>0.42437051548916371</v>
      </c>
      <c r="M30" s="4">
        <f>M26/(M10*31)</f>
        <v>0.41484941742898412</v>
      </c>
      <c r="N30" s="4"/>
      <c r="O30" s="4"/>
      <c r="P30" s="4"/>
      <c r="Q30" s="4"/>
      <c r="R30" s="4"/>
      <c r="S30" s="4"/>
      <c r="T30" s="4"/>
    </row>
    <row r="31" spans="1:20" x14ac:dyDescent="0.25">
      <c r="N31" s="4"/>
    </row>
    <row r="35" spans="1:2" x14ac:dyDescent="0.25">
      <c r="A35" t="s">
        <v>60</v>
      </c>
      <c r="B35" s="18">
        <f>B26+C26+D26+E26+F26+G26+H26+I26+J26</f>
        <v>2218981.62</v>
      </c>
    </row>
  </sheetData>
  <conditionalFormatting sqref="F16:G16">
    <cfRule type="aboveAverage" dxfId="0" priority="1" equalAverage="1"/>
  </conditionalFormatting>
  <pageMargins left="0.7" right="0.7" top="0.75" bottom="0.75" header="0.3" footer="0.3"/>
  <pageSetup paperSize="9" scale="45" orientation="landscape" r:id="rId1"/>
  <colBreaks count="1" manualBreakCount="1">
    <brk id="6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31"/>
  <sheetViews>
    <sheetView view="pageBreakPreview" topLeftCell="A11" zoomScale="60" zoomScaleNormal="100" workbookViewId="0">
      <selection activeCell="A30" sqref="A30"/>
    </sheetView>
  </sheetViews>
  <sheetFormatPr defaultRowHeight="15" x14ac:dyDescent="0.25"/>
  <cols>
    <col min="1" max="1" width="20.5703125" bestFit="1" customWidth="1"/>
    <col min="2" max="2" width="12.28515625" bestFit="1" customWidth="1"/>
    <col min="3" max="3" width="14.140625" bestFit="1" customWidth="1"/>
    <col min="4" max="9" width="11.5703125" bestFit="1" customWidth="1"/>
    <col min="10" max="10" width="13.5703125" bestFit="1" customWidth="1"/>
    <col min="11" max="11" width="11.5703125" bestFit="1" customWidth="1"/>
    <col min="12" max="12" width="12" bestFit="1" customWidth="1"/>
    <col min="13" max="13" width="12.5703125" bestFit="1" customWidth="1"/>
    <col min="14" max="14" width="30.7109375" bestFit="1" customWidth="1"/>
    <col min="15" max="15" width="16.28515625" bestFit="1" customWidth="1"/>
    <col min="17" max="17" width="16.42578125" bestFit="1" customWidth="1"/>
    <col min="19" max="19" width="24.140625" bestFit="1" customWidth="1"/>
  </cols>
  <sheetData>
    <row r="2" spans="1:20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53</v>
      </c>
      <c r="L2" s="2" t="s">
        <v>54</v>
      </c>
      <c r="M2" s="2" t="s">
        <v>55</v>
      </c>
      <c r="N2" s="2" t="s">
        <v>43</v>
      </c>
      <c r="O2" s="2" t="s">
        <v>22</v>
      </c>
      <c r="P2" s="1" t="s">
        <v>42</v>
      </c>
      <c r="R2" s="1" t="s">
        <v>45</v>
      </c>
      <c r="T2" s="1" t="s">
        <v>46</v>
      </c>
    </row>
    <row r="3" spans="1:20" x14ac:dyDescent="0.25">
      <c r="A3" s="1" t="s">
        <v>9</v>
      </c>
    </row>
    <row r="4" spans="1:20" x14ac:dyDescent="0.25">
      <c r="A4" t="s">
        <v>23</v>
      </c>
      <c r="B4" s="4">
        <v>6250</v>
      </c>
      <c r="C4" s="4">
        <v>6250</v>
      </c>
      <c r="D4" s="4">
        <v>6250</v>
      </c>
      <c r="E4" s="4">
        <v>6250</v>
      </c>
      <c r="F4" s="4">
        <v>6250</v>
      </c>
      <c r="G4" s="4">
        <v>6250</v>
      </c>
      <c r="H4" s="4">
        <v>6250</v>
      </c>
      <c r="I4" s="4">
        <v>6250</v>
      </c>
      <c r="J4" s="4">
        <v>6250</v>
      </c>
      <c r="K4" s="4">
        <v>6250</v>
      </c>
      <c r="L4" s="4">
        <v>6250</v>
      </c>
      <c r="M4" s="4">
        <v>6250</v>
      </c>
      <c r="N4" s="5" t="s">
        <v>44</v>
      </c>
      <c r="O4" s="5" t="s">
        <v>32</v>
      </c>
      <c r="P4" s="6" t="s">
        <v>27</v>
      </c>
      <c r="Q4" s="7" t="s">
        <v>47</v>
      </c>
      <c r="R4" s="6">
        <v>100</v>
      </c>
      <c r="S4" s="5" t="s">
        <v>47</v>
      </c>
      <c r="T4" s="6"/>
    </row>
    <row r="5" spans="1:20" x14ac:dyDescent="0.25">
      <c r="A5" t="s">
        <v>14</v>
      </c>
      <c r="B5" s="4">
        <v>7610</v>
      </c>
      <c r="C5" s="4">
        <v>7610</v>
      </c>
      <c r="D5" s="4">
        <v>7610</v>
      </c>
      <c r="E5" s="4">
        <v>7610</v>
      </c>
      <c r="F5" s="4">
        <v>7610</v>
      </c>
      <c r="G5" s="4">
        <v>7610</v>
      </c>
      <c r="H5" s="4">
        <v>7610</v>
      </c>
      <c r="I5" s="4">
        <v>7610</v>
      </c>
      <c r="J5" s="4">
        <v>7610</v>
      </c>
      <c r="K5" s="4">
        <v>7610</v>
      </c>
      <c r="L5" s="4">
        <v>7610</v>
      </c>
      <c r="M5" s="4">
        <v>7610</v>
      </c>
      <c r="N5" s="4"/>
      <c r="O5" s="5" t="s">
        <v>25</v>
      </c>
      <c r="P5" s="6" t="s">
        <v>28</v>
      </c>
      <c r="Q5" s="5" t="s">
        <v>23</v>
      </c>
      <c r="R5" s="6">
        <v>600</v>
      </c>
      <c r="S5" s="5" t="s">
        <v>23</v>
      </c>
      <c r="T5" s="6"/>
    </row>
    <row r="6" spans="1:20" x14ac:dyDescent="0.25">
      <c r="A6" t="s">
        <v>15</v>
      </c>
      <c r="B6" s="4">
        <v>1260</v>
      </c>
      <c r="C6" s="4">
        <v>1260</v>
      </c>
      <c r="D6" s="4">
        <v>1260</v>
      </c>
      <c r="E6" s="4">
        <v>1260</v>
      </c>
      <c r="F6" s="4">
        <v>1260</v>
      </c>
      <c r="G6" s="4">
        <v>1260</v>
      </c>
      <c r="H6" s="4">
        <v>1260</v>
      </c>
      <c r="I6" s="4">
        <v>1260</v>
      </c>
      <c r="J6" s="4">
        <v>1260</v>
      </c>
      <c r="K6" s="4">
        <v>1260</v>
      </c>
      <c r="L6" s="4">
        <v>1260</v>
      </c>
      <c r="M6" s="4">
        <v>1260</v>
      </c>
      <c r="N6" s="4"/>
      <c r="O6" s="5" t="s">
        <v>26</v>
      </c>
      <c r="P6" s="6" t="s">
        <v>27</v>
      </c>
      <c r="Q6" s="4"/>
      <c r="R6" s="4"/>
      <c r="S6" s="6"/>
      <c r="T6" s="4"/>
    </row>
    <row r="7" spans="1:20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 t="s">
        <v>29</v>
      </c>
      <c r="P7" s="6" t="s">
        <v>34</v>
      </c>
      <c r="Q7" s="4"/>
      <c r="R7" s="4"/>
      <c r="S7" s="6"/>
      <c r="T7" s="4"/>
    </row>
    <row r="8" spans="1:20" x14ac:dyDescent="0.25">
      <c r="A8" s="1" t="s">
        <v>10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5" t="s">
        <v>56</v>
      </c>
      <c r="O8" s="5" t="s">
        <v>33</v>
      </c>
      <c r="P8" s="8" t="s">
        <v>30</v>
      </c>
      <c r="Q8" s="4"/>
      <c r="R8" s="4"/>
      <c r="S8" s="16" t="s">
        <v>61</v>
      </c>
      <c r="T8" s="4"/>
    </row>
    <row r="9" spans="1:20" x14ac:dyDescent="0.25">
      <c r="A9" s="3" t="s">
        <v>21</v>
      </c>
      <c r="B9" s="4">
        <f>B10*31</f>
        <v>551583</v>
      </c>
      <c r="C9" s="4">
        <f>C10*28</f>
        <v>513772</v>
      </c>
      <c r="D9" s="4">
        <f>D10*31</f>
        <v>567579</v>
      </c>
      <c r="E9" s="4">
        <f>E10*30</f>
        <v>536730</v>
      </c>
      <c r="F9" s="4">
        <f>F10*31</f>
        <v>544639</v>
      </c>
      <c r="G9" s="4">
        <f>G10*30</f>
        <v>482520</v>
      </c>
      <c r="H9" s="4">
        <f>H10*31</f>
        <v>479136</v>
      </c>
      <c r="I9" s="4">
        <f>I10*31</f>
        <v>449500</v>
      </c>
      <c r="J9" s="4">
        <f>J10*30</f>
        <v>453120</v>
      </c>
      <c r="K9" s="4">
        <f>K10*31</f>
        <v>486142</v>
      </c>
      <c r="L9" s="4">
        <f>L10*30</f>
        <v>495420</v>
      </c>
      <c r="M9" s="4">
        <f>M10*31</f>
        <v>527248</v>
      </c>
      <c r="N9" s="5">
        <f>SUM(B9:M9)</f>
        <v>6087389</v>
      </c>
      <c r="O9" s="5" t="s">
        <v>31</v>
      </c>
      <c r="P9" s="8" t="s">
        <v>30</v>
      </c>
      <c r="Q9" s="4"/>
      <c r="R9" s="4"/>
      <c r="S9" s="5" t="s">
        <v>47</v>
      </c>
      <c r="T9" s="4"/>
    </row>
    <row r="10" spans="1:20" x14ac:dyDescent="0.25">
      <c r="A10" t="s">
        <v>11</v>
      </c>
      <c r="B10" s="4">
        <v>17793</v>
      </c>
      <c r="C10" s="4">
        <v>18349</v>
      </c>
      <c r="D10" s="4">
        <v>18309</v>
      </c>
      <c r="E10" s="4">
        <v>17891</v>
      </c>
      <c r="F10" s="4">
        <v>17569</v>
      </c>
      <c r="G10" s="4">
        <v>16084</v>
      </c>
      <c r="H10" s="4">
        <v>15456</v>
      </c>
      <c r="I10" s="4">
        <v>14500</v>
      </c>
      <c r="J10" s="4">
        <v>15104</v>
      </c>
      <c r="K10" s="4">
        <v>15682</v>
      </c>
      <c r="L10" s="4">
        <v>16514</v>
      </c>
      <c r="M10" s="4">
        <v>17008</v>
      </c>
      <c r="O10" s="5" t="s">
        <v>35</v>
      </c>
      <c r="P10" s="8" t="s">
        <v>36</v>
      </c>
      <c r="Q10" s="4"/>
      <c r="R10" s="4"/>
      <c r="S10" s="5" t="s">
        <v>24</v>
      </c>
      <c r="T10" s="4"/>
    </row>
    <row r="11" spans="1:20" x14ac:dyDescent="0.25">
      <c r="A11" t="s">
        <v>24</v>
      </c>
      <c r="B11" s="4">
        <v>167.6</v>
      </c>
      <c r="C11" s="4">
        <v>169.1</v>
      </c>
      <c r="D11" s="4">
        <v>217</v>
      </c>
      <c r="E11" s="4">
        <v>174.2</v>
      </c>
      <c r="F11" s="4">
        <v>262.3</v>
      </c>
      <c r="G11" s="4">
        <v>256.8</v>
      </c>
      <c r="H11" s="4">
        <v>283.60000000000002</v>
      </c>
      <c r="I11" s="4">
        <v>273.3</v>
      </c>
      <c r="J11" s="4">
        <v>260.7</v>
      </c>
      <c r="K11" s="4">
        <v>187.3</v>
      </c>
      <c r="L11" s="4">
        <v>185.2</v>
      </c>
      <c r="M11" s="4">
        <v>193.3</v>
      </c>
      <c r="N11" s="5" t="s">
        <v>57</v>
      </c>
      <c r="O11" s="5" t="s">
        <v>37</v>
      </c>
      <c r="P11" s="8" t="s">
        <v>38</v>
      </c>
      <c r="Q11" s="4"/>
      <c r="R11" s="4"/>
      <c r="S11" s="5" t="s">
        <v>23</v>
      </c>
      <c r="T11" s="4"/>
    </row>
    <row r="12" spans="1:20" x14ac:dyDescent="0.25">
      <c r="A12" t="s">
        <v>12</v>
      </c>
      <c r="B12" s="4">
        <v>284</v>
      </c>
      <c r="C12" s="4">
        <v>237</v>
      </c>
      <c r="D12" s="4">
        <v>282.7</v>
      </c>
      <c r="E12" s="4">
        <v>239.6</v>
      </c>
      <c r="F12" s="4">
        <v>177.5</v>
      </c>
      <c r="G12" s="4">
        <v>338</v>
      </c>
      <c r="H12" s="4">
        <v>451.5</v>
      </c>
      <c r="I12" s="4">
        <v>388.4</v>
      </c>
      <c r="J12" s="4">
        <v>428.4</v>
      </c>
      <c r="K12" s="4">
        <v>511</v>
      </c>
      <c r="L12" s="4">
        <v>279.60000000000002</v>
      </c>
      <c r="M12" s="4">
        <v>301.7</v>
      </c>
      <c r="N12" s="5">
        <f>AVERAGE(B10:M10)</f>
        <v>16688.25</v>
      </c>
      <c r="O12" s="5" t="s">
        <v>39</v>
      </c>
      <c r="P12" s="11">
        <v>0</v>
      </c>
      <c r="Q12" s="4"/>
      <c r="R12" s="4"/>
      <c r="S12" s="5" t="s">
        <v>51</v>
      </c>
      <c r="T12" s="12"/>
    </row>
    <row r="13" spans="1:20" x14ac:dyDescent="0.25">
      <c r="A13" t="s">
        <v>13</v>
      </c>
      <c r="B13" s="4">
        <v>44.3</v>
      </c>
      <c r="C13" s="4">
        <v>39.6</v>
      </c>
      <c r="D13" s="4">
        <v>32.299999999999997</v>
      </c>
      <c r="E13" s="4">
        <v>33.5</v>
      </c>
      <c r="F13" s="4">
        <v>41.8</v>
      </c>
      <c r="G13" s="4">
        <v>44.5</v>
      </c>
      <c r="H13" s="4">
        <v>39.299999999999997</v>
      </c>
      <c r="I13" s="4">
        <v>48</v>
      </c>
      <c r="J13" s="4">
        <v>48</v>
      </c>
      <c r="K13" s="4">
        <v>48.1</v>
      </c>
      <c r="L13" s="4">
        <v>43</v>
      </c>
      <c r="M13" s="4">
        <v>40.6</v>
      </c>
      <c r="N13" s="5" t="s">
        <v>58</v>
      </c>
      <c r="O13" s="5" t="s">
        <v>40</v>
      </c>
      <c r="P13" s="6" t="s">
        <v>41</v>
      </c>
      <c r="Q13" s="4"/>
      <c r="R13" s="4"/>
      <c r="S13" s="4"/>
      <c r="T13" s="4"/>
    </row>
    <row r="14" spans="1:20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5">
        <f>AVERAGE(B11:M11)</f>
        <v>219.20000000000002</v>
      </c>
      <c r="O14" s="4"/>
      <c r="P14" s="4"/>
      <c r="Q14" s="4"/>
      <c r="R14" s="4"/>
      <c r="S14" s="4"/>
      <c r="T14" s="4"/>
    </row>
    <row r="15" spans="1:20" x14ac:dyDescent="0.25">
      <c r="A15" s="1" t="s">
        <v>20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O15" s="4"/>
      <c r="P15" s="4"/>
      <c r="Q15" s="4"/>
      <c r="R15" s="4"/>
      <c r="S15" s="4"/>
      <c r="T15" s="4"/>
    </row>
    <row r="16" spans="1:20" x14ac:dyDescent="0.25">
      <c r="A16" t="s">
        <v>23</v>
      </c>
      <c r="B16" s="4">
        <f>B10*B11/1000</f>
        <v>2982.1068</v>
      </c>
      <c r="C16" s="4">
        <f t="shared" ref="C16:I16" si="0">C10*C11/1000</f>
        <v>3102.8159000000001</v>
      </c>
      <c r="D16" s="4">
        <f t="shared" si="0"/>
        <v>3973.0529999999999</v>
      </c>
      <c r="E16" s="4">
        <f t="shared" si="0"/>
        <v>3116.6121999999996</v>
      </c>
      <c r="F16" s="17">
        <f>F10*F11/1000</f>
        <v>4608.3487000000005</v>
      </c>
      <c r="G16" s="20">
        <f>G10*G11/1000</f>
        <v>4130.3712000000005</v>
      </c>
      <c r="H16" s="4">
        <f t="shared" si="0"/>
        <v>4383.3216000000002</v>
      </c>
      <c r="I16" s="4">
        <f t="shared" si="0"/>
        <v>3962.85</v>
      </c>
      <c r="J16" s="4">
        <f>J10*J11/1000</f>
        <v>3937.6127999999999</v>
      </c>
      <c r="K16" s="4">
        <f>K10*K11/1000</f>
        <v>2937.2386000000001</v>
      </c>
      <c r="L16" s="4">
        <f>L10*L11/1000</f>
        <v>3058.3927999999996</v>
      </c>
      <c r="M16" s="4">
        <f>M10*M11/1000</f>
        <v>3287.6464000000005</v>
      </c>
      <c r="N16" s="5" t="s">
        <v>48</v>
      </c>
      <c r="O16" s="4"/>
      <c r="P16" s="4"/>
      <c r="Q16" s="4"/>
      <c r="R16" s="4"/>
      <c r="S16" s="4"/>
      <c r="T16" s="4"/>
    </row>
    <row r="17" spans="1:20" x14ac:dyDescent="0.25">
      <c r="A17" t="s">
        <v>50</v>
      </c>
      <c r="B17" s="10">
        <f>B16*1000/N18</f>
        <v>45878.56615384615</v>
      </c>
      <c r="C17" s="10">
        <f>C16*1000/N18</f>
        <v>47735.629230769227</v>
      </c>
      <c r="D17" s="10">
        <f>D16*1000/N18</f>
        <v>61123.892307692309</v>
      </c>
      <c r="E17" s="10">
        <f>E16*1000/N18</f>
        <v>47947.88</v>
      </c>
      <c r="F17" s="10">
        <f>F16*1000/N18</f>
        <v>70897.672307692308</v>
      </c>
      <c r="G17" s="10">
        <f>G16*1000/N18</f>
        <v>63544.172307692315</v>
      </c>
      <c r="H17" s="10">
        <f>H16*1000/N18</f>
        <v>67435.716923076936</v>
      </c>
      <c r="I17" s="10">
        <f>I16*1000/N18</f>
        <v>60966.923076923078</v>
      </c>
      <c r="J17" s="10">
        <f>J16*1000/N18</f>
        <v>60578.658461538456</v>
      </c>
      <c r="K17" s="10">
        <f>K16*1000/N18</f>
        <v>45188.286153846158</v>
      </c>
      <c r="L17" s="10">
        <f>L16*1000/N18</f>
        <v>47052.196923076917</v>
      </c>
      <c r="M17" s="10">
        <f>M16*1000/N18</f>
        <v>50579.175384615388</v>
      </c>
      <c r="N17" s="5" t="s">
        <v>32</v>
      </c>
      <c r="O17" s="5" t="s">
        <v>49</v>
      </c>
      <c r="P17" s="4"/>
      <c r="Q17" s="4"/>
      <c r="R17" s="4"/>
      <c r="S17" s="4"/>
      <c r="T17" s="4"/>
    </row>
    <row r="18" spans="1:20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5">
        <v>65</v>
      </c>
      <c r="O18" s="5"/>
      <c r="P18" s="4"/>
      <c r="Q18" s="4"/>
      <c r="R18" s="4"/>
      <c r="S18" s="4"/>
      <c r="T18" s="4"/>
    </row>
    <row r="19" spans="1:20" x14ac:dyDescent="0.25">
      <c r="A19" t="s">
        <v>14</v>
      </c>
      <c r="B19" s="13">
        <f>B10*B12/1000</f>
        <v>5053.2120000000004</v>
      </c>
      <c r="C19" s="13">
        <f t="shared" ref="C19:M19" si="1">C10*C12/1000</f>
        <v>4348.7129999999997</v>
      </c>
      <c r="D19" s="13">
        <f t="shared" si="1"/>
        <v>5175.9542999999994</v>
      </c>
      <c r="E19" s="4">
        <f t="shared" si="1"/>
        <v>4286.6835999999994</v>
      </c>
      <c r="F19" s="4">
        <f t="shared" si="1"/>
        <v>3118.4974999999999</v>
      </c>
      <c r="G19" s="13">
        <f t="shared" si="1"/>
        <v>5436.3919999999998</v>
      </c>
      <c r="H19" s="4">
        <f t="shared" si="1"/>
        <v>6978.384</v>
      </c>
      <c r="I19" s="4">
        <f t="shared" si="1"/>
        <v>5631.8</v>
      </c>
      <c r="J19" s="4">
        <f t="shared" si="1"/>
        <v>6470.5535999999993</v>
      </c>
      <c r="K19" s="9">
        <f t="shared" si="1"/>
        <v>8013.5020000000004</v>
      </c>
      <c r="L19" s="13">
        <f t="shared" si="1"/>
        <v>4617.3144000000002</v>
      </c>
      <c r="M19" s="13">
        <f t="shared" si="1"/>
        <v>5131.3135999999995</v>
      </c>
      <c r="N19" s="5"/>
      <c r="O19" s="4"/>
      <c r="P19" s="4"/>
      <c r="Q19" s="4"/>
      <c r="R19" s="4"/>
      <c r="S19" s="4"/>
      <c r="T19" s="4"/>
    </row>
    <row r="20" spans="1:20" x14ac:dyDescent="0.25">
      <c r="A20" t="s">
        <v>50</v>
      </c>
      <c r="B20" s="4">
        <f>B19*1000/N21</f>
        <v>63165.15</v>
      </c>
      <c r="C20" s="4">
        <f>C19*1000/N21</f>
        <v>54358.912499999999</v>
      </c>
      <c r="D20" s="4">
        <f>D19*1000/N21</f>
        <v>64699.428749999999</v>
      </c>
      <c r="E20" s="4">
        <f>E19*1000/N21</f>
        <v>53583.544999999998</v>
      </c>
      <c r="F20" s="4">
        <f>F19*1000/N21</f>
        <v>38981.21875</v>
      </c>
      <c r="G20" s="4">
        <f>G19*1000/N21</f>
        <v>67954.899999999994</v>
      </c>
      <c r="H20" s="4">
        <f>H19*1000/N21</f>
        <v>87229.8</v>
      </c>
      <c r="I20" s="4">
        <f>I19*1000/N21</f>
        <v>70397.5</v>
      </c>
      <c r="J20" s="4">
        <f>J19*1000/N21</f>
        <v>80881.919999999998</v>
      </c>
      <c r="K20" s="4">
        <f>K19*1000/N21</f>
        <v>100168.77499999999</v>
      </c>
      <c r="L20" s="4">
        <f>L19*1000/N21</f>
        <v>57716.430000000008</v>
      </c>
      <c r="M20" s="4">
        <f>M19*1000/N21</f>
        <v>64141.42</v>
      </c>
      <c r="N20" s="5" t="s">
        <v>26</v>
      </c>
      <c r="O20" s="5" t="s">
        <v>49</v>
      </c>
      <c r="P20" s="4"/>
      <c r="Q20" s="4"/>
      <c r="R20" s="4"/>
      <c r="S20" s="4"/>
      <c r="T20" s="4"/>
    </row>
    <row r="21" spans="1:20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5">
        <v>80</v>
      </c>
      <c r="O21" s="5"/>
      <c r="P21" s="4"/>
      <c r="Q21" s="4"/>
      <c r="R21" s="4"/>
      <c r="S21" s="4"/>
      <c r="T21" s="4"/>
    </row>
    <row r="22" spans="1:20" x14ac:dyDescent="0.25">
      <c r="A22" t="s">
        <v>15</v>
      </c>
      <c r="B22" s="4">
        <f>B10*B13/1000</f>
        <v>788.22989999999993</v>
      </c>
      <c r="C22" s="4">
        <f t="shared" ref="C22:M22" si="2">C10*C13/1000</f>
        <v>726.62040000000002</v>
      </c>
      <c r="D22" s="13">
        <f t="shared" si="2"/>
        <v>591.38069999999993</v>
      </c>
      <c r="E22" s="13">
        <f t="shared" si="2"/>
        <v>599.34849999999994</v>
      </c>
      <c r="F22" s="4">
        <f t="shared" si="2"/>
        <v>734.38419999999996</v>
      </c>
      <c r="G22" s="13">
        <f t="shared" si="2"/>
        <v>715.73800000000006</v>
      </c>
      <c r="H22" s="4">
        <f t="shared" si="2"/>
        <v>607.42079999999999</v>
      </c>
      <c r="I22" s="4">
        <f t="shared" si="2"/>
        <v>696</v>
      </c>
      <c r="J22" s="4">
        <f t="shared" si="2"/>
        <v>724.99199999999996</v>
      </c>
      <c r="K22" s="20">
        <f t="shared" si="2"/>
        <v>754.30420000000004</v>
      </c>
      <c r="L22" s="13">
        <f t="shared" si="2"/>
        <v>710.10199999999998</v>
      </c>
      <c r="M22" s="13">
        <f t="shared" si="2"/>
        <v>690.52480000000003</v>
      </c>
      <c r="N22" s="5"/>
      <c r="O22" s="4"/>
      <c r="P22" s="4"/>
      <c r="Q22" s="4"/>
      <c r="R22" s="4"/>
      <c r="S22" s="4"/>
      <c r="T22" s="4"/>
    </row>
    <row r="23" spans="1:20" x14ac:dyDescent="0.25">
      <c r="A23" t="s">
        <v>50</v>
      </c>
      <c r="B23" s="4">
        <f>B22*1000/N24</f>
        <v>78822.989999999991</v>
      </c>
      <c r="C23" s="4">
        <f>C22*1000/N24</f>
        <v>72662.040000000008</v>
      </c>
      <c r="D23" s="4">
        <f>D22*1000/N24</f>
        <v>59138.069999999992</v>
      </c>
      <c r="E23" s="4">
        <f>E22*1000/N24</f>
        <v>59934.85</v>
      </c>
      <c r="F23" s="4">
        <f>F22*1000/N24</f>
        <v>73438.42</v>
      </c>
      <c r="G23" s="4">
        <f>G22*1000/N24</f>
        <v>71573.8</v>
      </c>
      <c r="H23" s="4">
        <f>H22*1000/N24</f>
        <v>60742.079999999994</v>
      </c>
      <c r="I23" s="4">
        <f>I22*1000/N24</f>
        <v>69600</v>
      </c>
      <c r="J23" s="4">
        <f>J22*1000/N24</f>
        <v>72499.199999999997</v>
      </c>
      <c r="K23" s="4">
        <f>K22*1000/N24</f>
        <v>75430.420000000013</v>
      </c>
      <c r="L23" s="4">
        <f>L22*1000/N24</f>
        <v>71010.2</v>
      </c>
      <c r="M23" s="4">
        <f>M22*1000/N24</f>
        <v>69052.48000000001</v>
      </c>
      <c r="N23" s="5" t="s">
        <v>29</v>
      </c>
      <c r="O23" s="5" t="s">
        <v>49</v>
      </c>
      <c r="P23" s="4"/>
      <c r="Q23" s="4"/>
      <c r="R23" s="4"/>
      <c r="S23" s="4"/>
      <c r="T23" s="4"/>
    </row>
    <row r="24" spans="1:20" x14ac:dyDescent="0.2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5">
        <v>10</v>
      </c>
      <c r="O24" s="5"/>
      <c r="P24" s="4"/>
      <c r="Q24" s="4"/>
      <c r="R24" s="4"/>
      <c r="S24" s="4"/>
      <c r="T24" s="4"/>
    </row>
    <row r="25" spans="1:20" x14ac:dyDescent="0.25">
      <c r="A25" s="1" t="s">
        <v>16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5"/>
      <c r="O25" s="4"/>
      <c r="P25" s="4"/>
      <c r="Q25" s="4"/>
      <c r="R25" s="4"/>
      <c r="S25" s="4"/>
      <c r="T25" s="4"/>
    </row>
    <row r="26" spans="1:20" x14ac:dyDescent="0.25">
      <c r="A26" t="s">
        <v>17</v>
      </c>
      <c r="B26" s="4">
        <v>218487.24</v>
      </c>
      <c r="C26" s="4">
        <v>187274.4</v>
      </c>
      <c r="D26" s="4">
        <v>228419.64</v>
      </c>
      <c r="E26" s="4">
        <v>218982.72</v>
      </c>
      <c r="F26" s="4">
        <v>256894.44</v>
      </c>
      <c r="G26" s="4">
        <v>232881.84</v>
      </c>
      <c r="H26" s="4">
        <v>236438.64</v>
      </c>
      <c r="I26" s="4">
        <v>221072.04</v>
      </c>
      <c r="J26" s="4">
        <v>208763.64</v>
      </c>
      <c r="K26" s="4">
        <v>217163.64</v>
      </c>
      <c r="L26" s="4">
        <v>210435.72</v>
      </c>
      <c r="M26" s="4">
        <v>207579.36</v>
      </c>
      <c r="N26" s="7" t="s">
        <v>59</v>
      </c>
      <c r="O26" s="4"/>
      <c r="P26" s="4"/>
      <c r="Q26" s="4"/>
      <c r="R26" s="4"/>
      <c r="S26" s="4"/>
      <c r="T26" s="4"/>
    </row>
    <row r="27" spans="1:20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7">
        <f>SUM(B26:M26)</f>
        <v>2644393.3200000003</v>
      </c>
      <c r="O27" s="4"/>
      <c r="P27" s="4"/>
      <c r="Q27" s="4"/>
      <c r="R27" s="4"/>
      <c r="S27" s="4"/>
      <c r="T27" s="4"/>
    </row>
    <row r="28" spans="1:20" x14ac:dyDescent="0.25">
      <c r="A28" t="s">
        <v>19</v>
      </c>
      <c r="B28" s="4">
        <f>B26/31</f>
        <v>7047.9754838709678</v>
      </c>
      <c r="C28" s="4">
        <f>C26/28</f>
        <v>6688.3714285714286</v>
      </c>
      <c r="D28" s="4">
        <f>D26/31</f>
        <v>7368.3754838709683</v>
      </c>
      <c r="E28" s="4">
        <f>E26/30</f>
        <v>7299.424</v>
      </c>
      <c r="F28" s="4">
        <f>F26/31</f>
        <v>8286.9174193548388</v>
      </c>
      <c r="G28" s="4">
        <f>G26/30</f>
        <v>7762.7280000000001</v>
      </c>
      <c r="H28" s="4">
        <f>H26/31</f>
        <v>7627.0529032258073</v>
      </c>
      <c r="I28" s="4">
        <f>I26/31</f>
        <v>7131.3561290322587</v>
      </c>
      <c r="J28" s="4">
        <f>J26/30</f>
        <v>6958.7880000000005</v>
      </c>
      <c r="K28" s="4">
        <f>K26/31</f>
        <v>7005.27870967742</v>
      </c>
      <c r="L28" s="4">
        <f>L26/30</f>
        <v>7014.5240000000003</v>
      </c>
      <c r="M28" s="4">
        <f>M26/31</f>
        <v>6696.1083870967741</v>
      </c>
      <c r="N28" s="4"/>
      <c r="O28" s="4"/>
      <c r="P28" s="4"/>
      <c r="Q28" s="4"/>
      <c r="R28" s="4"/>
      <c r="S28" s="4"/>
      <c r="T28" s="4"/>
    </row>
    <row r="29" spans="1:20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5">
      <c r="A30" t="s">
        <v>18</v>
      </c>
      <c r="B30" s="4">
        <f>B26/(B10*31)</f>
        <v>0.39610945224925348</v>
      </c>
      <c r="C30" s="4">
        <f>C26/(C10*28)</f>
        <v>0.36450877042734908</v>
      </c>
      <c r="D30" s="4">
        <f>D26/(D10*31)</f>
        <v>0.40244554502545021</v>
      </c>
      <c r="E30" s="4">
        <f>E26/(E10*30)</f>
        <v>0.40799418702140744</v>
      </c>
      <c r="F30" s="4">
        <f>F26/(F10*31)</f>
        <v>0.47167837778785582</v>
      </c>
      <c r="G30" s="4">
        <f>G26/(G10*30)</f>
        <v>0.48263665754787366</v>
      </c>
      <c r="H30" s="4">
        <f>H26/(H10*31)</f>
        <v>0.49346874373872973</v>
      </c>
      <c r="I30" s="4">
        <f>I26/(I10*31)</f>
        <v>0.49181766407119021</v>
      </c>
      <c r="J30" s="4">
        <f>J26/(J10*30)</f>
        <v>0.46072484110169493</v>
      </c>
      <c r="K30" s="4">
        <f>K26/(K10*31)</f>
        <v>0.44670824573889939</v>
      </c>
      <c r="L30" s="4">
        <f>L26/(L10*30)</f>
        <v>0.42476226232287756</v>
      </c>
      <c r="M30" s="4">
        <f>M26/(M10*31)</f>
        <v>0.39370345643795707</v>
      </c>
      <c r="N30" s="4"/>
      <c r="O30" s="4"/>
      <c r="P30" s="4"/>
      <c r="Q30" s="4"/>
      <c r="R30" s="4"/>
      <c r="S30" s="4"/>
      <c r="T30" s="4"/>
    </row>
    <row r="31" spans="1:20" x14ac:dyDescent="0.25">
      <c r="N31" s="4"/>
    </row>
  </sheetData>
  <pageMargins left="0.7" right="0.7" top="0.75" bottom="0.75" header="0.3" footer="0.3"/>
  <pageSetup paperSize="9" scale="4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0"/>
  <sheetViews>
    <sheetView tabSelected="1" view="pageBreakPreview" topLeftCell="A7" zoomScale="60" zoomScaleNormal="96" workbookViewId="0">
      <selection activeCell="D30" sqref="D30"/>
    </sheetView>
  </sheetViews>
  <sheetFormatPr defaultRowHeight="15" x14ac:dyDescent="0.25"/>
  <cols>
    <col min="1" max="1" width="19.7109375" bestFit="1" customWidth="1"/>
    <col min="2" max="2" width="11.5703125" bestFit="1" customWidth="1"/>
    <col min="3" max="3" width="13.28515625" bestFit="1" customWidth="1"/>
    <col min="4" max="5" width="11.7109375" bestFit="1" customWidth="1"/>
    <col min="6" max="9" width="11.28515625" bestFit="1" customWidth="1"/>
    <col min="10" max="10" width="12.85546875" bestFit="1" customWidth="1"/>
    <col min="11" max="11" width="11.28515625" bestFit="1" customWidth="1"/>
    <col min="12" max="12" width="11.42578125" bestFit="1" customWidth="1"/>
    <col min="13" max="13" width="12" bestFit="1" customWidth="1"/>
    <col min="14" max="14" width="29" bestFit="1" customWidth="1"/>
    <col min="19" max="19" width="22.7109375" bestFit="1" customWidth="1"/>
    <col min="20" max="20" width="11.28515625" bestFit="1" customWidth="1"/>
    <col min="21" max="21" width="12.7109375" bestFit="1" customWidth="1"/>
  </cols>
  <sheetData>
    <row r="2" spans="1:21" x14ac:dyDescent="0.2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53</v>
      </c>
      <c r="L2" s="2" t="s">
        <v>54</v>
      </c>
      <c r="M2" s="2" t="s">
        <v>55</v>
      </c>
      <c r="N2" s="2" t="s">
        <v>43</v>
      </c>
      <c r="O2" s="2" t="s">
        <v>22</v>
      </c>
      <c r="P2" s="1" t="s">
        <v>42</v>
      </c>
      <c r="R2" s="1" t="s">
        <v>45</v>
      </c>
      <c r="T2" s="1" t="s">
        <v>46</v>
      </c>
    </row>
    <row r="3" spans="1:21" x14ac:dyDescent="0.25">
      <c r="A3" s="1" t="s">
        <v>9</v>
      </c>
    </row>
    <row r="4" spans="1:21" x14ac:dyDescent="0.25">
      <c r="A4" t="s">
        <v>23</v>
      </c>
      <c r="B4" s="4">
        <v>6250</v>
      </c>
      <c r="C4" s="4">
        <v>6250</v>
      </c>
      <c r="D4" s="4">
        <v>6250</v>
      </c>
      <c r="E4" s="4">
        <v>6250</v>
      </c>
      <c r="F4" s="4">
        <v>6250</v>
      </c>
      <c r="G4" s="4">
        <v>6250</v>
      </c>
      <c r="H4" s="4">
        <v>6250</v>
      </c>
      <c r="I4" s="4">
        <v>6250</v>
      </c>
      <c r="J4" s="4">
        <v>6250</v>
      </c>
      <c r="K4" s="4">
        <v>6250</v>
      </c>
      <c r="L4" s="4">
        <v>6250</v>
      </c>
      <c r="M4" s="4">
        <v>6250</v>
      </c>
      <c r="N4" s="5" t="s">
        <v>44</v>
      </c>
      <c r="O4" s="5" t="s">
        <v>32</v>
      </c>
      <c r="P4" s="6" t="s">
        <v>27</v>
      </c>
      <c r="Q4" s="7" t="s">
        <v>47</v>
      </c>
      <c r="R4" s="6">
        <v>100</v>
      </c>
      <c r="S4" s="5" t="s">
        <v>47</v>
      </c>
      <c r="T4" s="6"/>
    </row>
    <row r="5" spans="1:21" x14ac:dyDescent="0.25">
      <c r="A5" t="s">
        <v>14</v>
      </c>
      <c r="B5" s="4">
        <v>7610</v>
      </c>
      <c r="C5" s="4">
        <v>7610</v>
      </c>
      <c r="D5" s="4">
        <v>7610</v>
      </c>
      <c r="E5" s="4">
        <v>7610</v>
      </c>
      <c r="F5" s="4">
        <v>7610</v>
      </c>
      <c r="G5" s="4">
        <v>7610</v>
      </c>
      <c r="H5" s="4">
        <v>7610</v>
      </c>
      <c r="I5" s="4">
        <v>7610</v>
      </c>
      <c r="J5" s="4">
        <v>7610</v>
      </c>
      <c r="K5" s="4">
        <v>7610</v>
      </c>
      <c r="L5" s="4">
        <v>7610</v>
      </c>
      <c r="M5" s="4">
        <v>7610</v>
      </c>
      <c r="N5" s="4"/>
      <c r="O5" s="5" t="s">
        <v>25</v>
      </c>
      <c r="P5" s="6" t="s">
        <v>28</v>
      </c>
      <c r="Q5" s="5" t="s">
        <v>23</v>
      </c>
      <c r="R5" s="6">
        <v>600</v>
      </c>
      <c r="S5" s="5" t="s">
        <v>23</v>
      </c>
      <c r="T5" s="6"/>
    </row>
    <row r="6" spans="1:21" x14ac:dyDescent="0.25">
      <c r="A6" t="s">
        <v>15</v>
      </c>
      <c r="B6" s="4">
        <v>1260</v>
      </c>
      <c r="C6" s="4">
        <v>1260</v>
      </c>
      <c r="D6" s="4">
        <v>1260</v>
      </c>
      <c r="E6" s="4">
        <v>1260</v>
      </c>
      <c r="F6" s="4">
        <v>1260</v>
      </c>
      <c r="G6" s="4">
        <v>1260</v>
      </c>
      <c r="H6" s="4">
        <v>1260</v>
      </c>
      <c r="I6" s="4">
        <v>1260</v>
      </c>
      <c r="J6" s="4">
        <v>1260</v>
      </c>
      <c r="K6" s="4">
        <v>1260</v>
      </c>
      <c r="L6" s="4">
        <v>1260</v>
      </c>
      <c r="M6" s="4">
        <v>1260</v>
      </c>
      <c r="N6" s="4"/>
      <c r="O6" s="5" t="s">
        <v>26</v>
      </c>
      <c r="P6" s="6" t="s">
        <v>27</v>
      </c>
      <c r="Q6" s="4"/>
      <c r="R6" s="4"/>
      <c r="S6" s="6"/>
      <c r="T6" s="4"/>
    </row>
    <row r="7" spans="1:21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 t="s">
        <v>29</v>
      </c>
      <c r="P7" s="6" t="s">
        <v>34</v>
      </c>
      <c r="Q7" s="4"/>
      <c r="R7" s="4"/>
      <c r="S7" s="6"/>
      <c r="T7" s="4"/>
    </row>
    <row r="8" spans="1:21" x14ac:dyDescent="0.25">
      <c r="A8" s="1" t="s">
        <v>10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5" t="s">
        <v>56</v>
      </c>
      <c r="O8" s="5" t="s">
        <v>33</v>
      </c>
      <c r="P8" s="8" t="s">
        <v>30</v>
      </c>
      <c r="Q8" s="4"/>
      <c r="R8" s="4"/>
      <c r="S8" s="16" t="s">
        <v>61</v>
      </c>
      <c r="T8" s="21">
        <v>44574</v>
      </c>
    </row>
    <row r="9" spans="1:21" x14ac:dyDescent="0.25">
      <c r="A9" s="3" t="s">
        <v>21</v>
      </c>
      <c r="B9" s="4">
        <f>B10*31</f>
        <v>555923</v>
      </c>
      <c r="C9" s="4">
        <f>C10*28</f>
        <v>515648</v>
      </c>
      <c r="D9" s="4">
        <f t="shared" ref="D9" si="0">D10*31</f>
        <v>607445</v>
      </c>
      <c r="E9" s="4">
        <f>E10*30</f>
        <v>548280</v>
      </c>
      <c r="F9" s="4"/>
      <c r="G9" s="4"/>
      <c r="H9" s="4"/>
      <c r="I9" s="4"/>
      <c r="J9" s="4"/>
      <c r="K9" s="4"/>
      <c r="L9" s="4"/>
      <c r="M9" s="4"/>
      <c r="N9" s="5">
        <f>SUM(B9:M9)</f>
        <v>2227296</v>
      </c>
      <c r="O9" s="5" t="s">
        <v>31</v>
      </c>
      <c r="P9" s="8" t="s">
        <v>30</v>
      </c>
      <c r="Q9" s="4"/>
      <c r="R9" s="4"/>
      <c r="S9" s="5" t="s">
        <v>47</v>
      </c>
      <c r="T9" s="4">
        <v>1800</v>
      </c>
    </row>
    <row r="10" spans="1:21" x14ac:dyDescent="0.25">
      <c r="A10" t="s">
        <v>11</v>
      </c>
      <c r="B10" s="4">
        <v>17933</v>
      </c>
      <c r="C10" s="4">
        <v>18416</v>
      </c>
      <c r="D10" s="4">
        <v>19595</v>
      </c>
      <c r="E10" s="4">
        <v>18276</v>
      </c>
      <c r="F10" s="4"/>
      <c r="G10" s="4"/>
      <c r="H10" s="4"/>
      <c r="I10" s="4"/>
      <c r="J10" s="4"/>
      <c r="K10" s="4"/>
      <c r="L10" s="4"/>
      <c r="M10" s="4"/>
      <c r="O10" s="5" t="s">
        <v>35</v>
      </c>
      <c r="P10" s="8" t="s">
        <v>36</v>
      </c>
      <c r="Q10" s="4"/>
      <c r="R10" s="4"/>
      <c r="S10" s="5" t="s">
        <v>24</v>
      </c>
      <c r="T10" s="4">
        <v>105000</v>
      </c>
      <c r="U10" t="s">
        <v>62</v>
      </c>
    </row>
    <row r="11" spans="1:21" x14ac:dyDescent="0.25">
      <c r="A11" t="s">
        <v>24</v>
      </c>
      <c r="B11" s="4">
        <v>173.7</v>
      </c>
      <c r="C11" s="4">
        <v>211.2</v>
      </c>
      <c r="D11" s="4">
        <v>174.5</v>
      </c>
      <c r="E11" s="4">
        <v>253.1</v>
      </c>
      <c r="F11" s="4"/>
      <c r="G11" s="4"/>
      <c r="H11" s="4"/>
      <c r="I11" s="4"/>
      <c r="J11" s="4"/>
      <c r="K11" s="4"/>
      <c r="L11" s="4"/>
      <c r="M11" s="4"/>
      <c r="N11" s="5" t="s">
        <v>57</v>
      </c>
      <c r="O11" s="5" t="s">
        <v>37</v>
      </c>
      <c r="P11" s="8" t="s">
        <v>38</v>
      </c>
      <c r="Q11" s="4"/>
      <c r="R11" s="4"/>
      <c r="S11" s="5" t="s">
        <v>23</v>
      </c>
      <c r="T11" s="4">
        <f>T9*T10/1000</f>
        <v>189000</v>
      </c>
    </row>
    <row r="12" spans="1:21" x14ac:dyDescent="0.25">
      <c r="A12" t="s">
        <v>12</v>
      </c>
      <c r="B12" s="4">
        <v>299</v>
      </c>
      <c r="C12" s="4">
        <v>304</v>
      </c>
      <c r="D12" s="4">
        <v>302.8</v>
      </c>
      <c r="E12" s="4">
        <v>324</v>
      </c>
      <c r="F12" s="4"/>
      <c r="G12" s="4"/>
      <c r="H12" s="4"/>
      <c r="I12" s="4"/>
      <c r="J12" s="4"/>
      <c r="K12" s="4"/>
      <c r="L12" s="4"/>
      <c r="M12" s="4"/>
      <c r="N12" s="5">
        <f>AVERAGE(B10:M10)</f>
        <v>18555</v>
      </c>
      <c r="O12" s="5" t="s">
        <v>39</v>
      </c>
      <c r="P12" s="11">
        <v>0</v>
      </c>
      <c r="Q12" s="4"/>
      <c r="R12" s="4"/>
      <c r="S12" s="5" t="s">
        <v>51</v>
      </c>
      <c r="T12" s="12">
        <f>T11/J4</f>
        <v>30.24</v>
      </c>
    </row>
    <row r="13" spans="1:21" x14ac:dyDescent="0.25">
      <c r="A13" t="s">
        <v>13</v>
      </c>
      <c r="B13" s="4">
        <v>44.1</v>
      </c>
      <c r="C13" s="4">
        <v>42.4</v>
      </c>
      <c r="D13" s="4">
        <v>35.200000000000003</v>
      </c>
      <c r="E13" s="4">
        <v>40.799999999999997</v>
      </c>
      <c r="F13" s="4"/>
      <c r="G13" s="4"/>
      <c r="H13" s="4"/>
      <c r="I13" s="4"/>
      <c r="J13" s="4"/>
      <c r="K13" s="4"/>
      <c r="L13" s="4"/>
      <c r="M13" s="4"/>
      <c r="N13" s="5" t="s">
        <v>58</v>
      </c>
      <c r="O13" s="5" t="s">
        <v>40</v>
      </c>
      <c r="P13" s="6" t="s">
        <v>41</v>
      </c>
      <c r="Q13" s="4"/>
      <c r="R13" s="4"/>
      <c r="S13" s="4"/>
      <c r="T13" s="4"/>
    </row>
    <row r="14" spans="1:21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5">
        <f>AVERAGE(B11:M11)</f>
        <v>203.125</v>
      </c>
      <c r="O14" s="4"/>
      <c r="P14" s="4"/>
      <c r="Q14" s="4"/>
      <c r="R14" s="4"/>
      <c r="S14" s="4"/>
      <c r="T14" s="4"/>
    </row>
    <row r="15" spans="1:21" x14ac:dyDescent="0.25">
      <c r="A15" s="1" t="s">
        <v>20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O15" s="4"/>
      <c r="P15" s="4"/>
      <c r="Q15" s="4"/>
      <c r="R15" s="4"/>
      <c r="S15" s="4"/>
      <c r="T15" s="4"/>
    </row>
    <row r="16" spans="1:21" x14ac:dyDescent="0.25">
      <c r="A16" t="s">
        <v>23</v>
      </c>
      <c r="B16" s="4">
        <f>B10*B11/1000</f>
        <v>3114.9620999999997</v>
      </c>
      <c r="C16" s="4">
        <f t="shared" ref="C16:M16" si="1">C10*C11/1000</f>
        <v>3889.4591999999998</v>
      </c>
      <c r="D16" s="4">
        <f t="shared" si="1"/>
        <v>3419.3274999999999</v>
      </c>
      <c r="E16" s="4">
        <f t="shared" si="1"/>
        <v>4625.6556</v>
      </c>
      <c r="F16" s="4">
        <f t="shared" si="1"/>
        <v>0</v>
      </c>
      <c r="G16" s="4">
        <f t="shared" si="1"/>
        <v>0</v>
      </c>
      <c r="H16" s="4">
        <f t="shared" si="1"/>
        <v>0</v>
      </c>
      <c r="I16" s="4">
        <f t="shared" si="1"/>
        <v>0</v>
      </c>
      <c r="J16" s="4">
        <f t="shared" si="1"/>
        <v>0</v>
      </c>
      <c r="K16" s="4">
        <f t="shared" si="1"/>
        <v>0</v>
      </c>
      <c r="L16" s="4">
        <f t="shared" si="1"/>
        <v>0</v>
      </c>
      <c r="M16" s="4">
        <f t="shared" si="1"/>
        <v>0</v>
      </c>
      <c r="N16" s="5" t="s">
        <v>48</v>
      </c>
      <c r="O16" s="4"/>
      <c r="P16" s="4"/>
      <c r="Q16" s="4"/>
      <c r="R16" s="4"/>
      <c r="S16" s="4"/>
      <c r="T16" s="4"/>
    </row>
    <row r="17" spans="1:20" x14ac:dyDescent="0.25">
      <c r="A17" t="s">
        <v>50</v>
      </c>
      <c r="B17" s="10">
        <f>B16*1000/N18</f>
        <v>47922.49384615384</v>
      </c>
      <c r="C17" s="10">
        <f>C16*1000/N18</f>
        <v>59837.833846153844</v>
      </c>
      <c r="D17" s="10">
        <f>D16*1000/N18</f>
        <v>52605.038461538461</v>
      </c>
      <c r="E17" s="10">
        <f>E16*1000/N18</f>
        <v>71163.932307692303</v>
      </c>
      <c r="F17" s="10" t="e">
        <f t="shared" ref="F17:M17" si="2">F16*1000/R18</f>
        <v>#DIV/0!</v>
      </c>
      <c r="G17" s="10" t="e">
        <f t="shared" si="2"/>
        <v>#DIV/0!</v>
      </c>
      <c r="H17" s="10" t="e">
        <f t="shared" si="2"/>
        <v>#DIV/0!</v>
      </c>
      <c r="I17" s="10" t="e">
        <f t="shared" si="2"/>
        <v>#DIV/0!</v>
      </c>
      <c r="J17" s="10" t="e">
        <f t="shared" si="2"/>
        <v>#DIV/0!</v>
      </c>
      <c r="K17" s="10" t="e">
        <f t="shared" si="2"/>
        <v>#DIV/0!</v>
      </c>
      <c r="L17" s="10" t="e">
        <f t="shared" si="2"/>
        <v>#DIV/0!</v>
      </c>
      <c r="M17" s="10" t="e">
        <f t="shared" si="2"/>
        <v>#DIV/0!</v>
      </c>
      <c r="N17" s="5" t="s">
        <v>32</v>
      </c>
      <c r="O17" s="5" t="s">
        <v>49</v>
      </c>
      <c r="P17" s="4"/>
      <c r="Q17" s="4"/>
      <c r="R17" s="4"/>
      <c r="S17" s="4"/>
      <c r="T17" s="4"/>
    </row>
    <row r="18" spans="1:20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5">
        <v>65</v>
      </c>
      <c r="O18" s="5"/>
      <c r="P18" s="4"/>
      <c r="Q18" s="4"/>
      <c r="R18" s="4"/>
      <c r="S18" s="4"/>
      <c r="T18" s="4"/>
    </row>
    <row r="19" spans="1:20" x14ac:dyDescent="0.25">
      <c r="A19" t="s">
        <v>14</v>
      </c>
      <c r="B19" s="13">
        <f>B10*B12/1000</f>
        <v>5361.9669999999996</v>
      </c>
      <c r="C19" s="13">
        <f t="shared" ref="C19:M19" si="3">C10*C12/1000</f>
        <v>5598.4639999999999</v>
      </c>
      <c r="D19" s="13">
        <f t="shared" si="3"/>
        <v>5933.366</v>
      </c>
      <c r="E19" s="13">
        <f t="shared" si="3"/>
        <v>5921.424</v>
      </c>
      <c r="F19" s="13">
        <f t="shared" si="3"/>
        <v>0</v>
      </c>
      <c r="G19" s="13">
        <f t="shared" si="3"/>
        <v>0</v>
      </c>
      <c r="H19" s="13">
        <f t="shared" si="3"/>
        <v>0</v>
      </c>
      <c r="I19" s="13">
        <f t="shared" si="3"/>
        <v>0</v>
      </c>
      <c r="J19" s="13">
        <f t="shared" si="3"/>
        <v>0</v>
      </c>
      <c r="K19" s="13">
        <f t="shared" si="3"/>
        <v>0</v>
      </c>
      <c r="L19" s="13">
        <f t="shared" si="3"/>
        <v>0</v>
      </c>
      <c r="M19" s="13">
        <f t="shared" si="3"/>
        <v>0</v>
      </c>
      <c r="N19" s="5"/>
      <c r="O19" s="4"/>
      <c r="P19" s="4"/>
      <c r="Q19" s="4"/>
      <c r="R19" s="4"/>
      <c r="S19" s="4"/>
      <c r="T19" s="4"/>
    </row>
    <row r="20" spans="1:20" x14ac:dyDescent="0.25">
      <c r="A20" t="s">
        <v>50</v>
      </c>
      <c r="B20" s="4">
        <f>B19*1000/N21</f>
        <v>67024.587499999994</v>
      </c>
      <c r="C20" s="4">
        <f>C19*1000/N21</f>
        <v>69980.800000000003</v>
      </c>
      <c r="D20" s="4">
        <f>D19*1000/N21</f>
        <v>74167.074999999997</v>
      </c>
      <c r="E20" s="4">
        <f>E19*1000/N21</f>
        <v>74017.8</v>
      </c>
      <c r="F20" s="4" t="e">
        <f t="shared" ref="F20:M20" si="4">F19*1000/R21</f>
        <v>#DIV/0!</v>
      </c>
      <c r="G20" s="4" t="e">
        <f t="shared" si="4"/>
        <v>#DIV/0!</v>
      </c>
      <c r="H20" s="4" t="e">
        <f t="shared" si="4"/>
        <v>#DIV/0!</v>
      </c>
      <c r="I20" s="4" t="e">
        <f t="shared" si="4"/>
        <v>#DIV/0!</v>
      </c>
      <c r="J20" s="4" t="e">
        <f t="shared" si="4"/>
        <v>#DIV/0!</v>
      </c>
      <c r="K20" s="4" t="e">
        <f t="shared" si="4"/>
        <v>#DIV/0!</v>
      </c>
      <c r="L20" s="4" t="e">
        <f t="shared" si="4"/>
        <v>#DIV/0!</v>
      </c>
      <c r="M20" s="4" t="e">
        <f t="shared" si="4"/>
        <v>#DIV/0!</v>
      </c>
      <c r="N20" s="5" t="s">
        <v>26</v>
      </c>
      <c r="O20" s="5" t="s">
        <v>49</v>
      </c>
      <c r="P20" s="4"/>
      <c r="Q20" s="4"/>
      <c r="R20" s="4"/>
      <c r="S20" s="4"/>
      <c r="T20" s="4"/>
    </row>
    <row r="21" spans="1:20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5">
        <v>80</v>
      </c>
      <c r="O21" s="5"/>
      <c r="P21" s="4"/>
      <c r="Q21" s="4"/>
      <c r="R21" s="4"/>
      <c r="S21" s="4"/>
      <c r="T21" s="4"/>
    </row>
    <row r="22" spans="1:20" x14ac:dyDescent="0.25">
      <c r="A22" t="s">
        <v>15</v>
      </c>
      <c r="B22" s="4">
        <f>B10*B13/1000</f>
        <v>790.84530000000007</v>
      </c>
      <c r="C22" s="4">
        <f t="shared" ref="C22:M22" si="5">C10*C13/1000</f>
        <v>780.83839999999998</v>
      </c>
      <c r="D22" s="4">
        <f t="shared" si="5"/>
        <v>689.74400000000003</v>
      </c>
      <c r="E22" s="4">
        <f t="shared" si="5"/>
        <v>745.66079999999988</v>
      </c>
      <c r="F22" s="4">
        <f t="shared" si="5"/>
        <v>0</v>
      </c>
      <c r="G22" s="4">
        <f t="shared" si="5"/>
        <v>0</v>
      </c>
      <c r="H22" s="4">
        <f t="shared" si="5"/>
        <v>0</v>
      </c>
      <c r="I22" s="4">
        <f t="shared" si="5"/>
        <v>0</v>
      </c>
      <c r="J22" s="4">
        <f t="shared" si="5"/>
        <v>0</v>
      </c>
      <c r="K22" s="4">
        <f t="shared" si="5"/>
        <v>0</v>
      </c>
      <c r="L22" s="4">
        <f t="shared" si="5"/>
        <v>0</v>
      </c>
      <c r="M22" s="4">
        <f t="shared" si="5"/>
        <v>0</v>
      </c>
      <c r="N22" s="5"/>
      <c r="O22" s="4"/>
      <c r="P22" s="4"/>
      <c r="Q22" s="4"/>
      <c r="R22" s="4"/>
      <c r="S22" s="4"/>
      <c r="T22" s="4"/>
    </row>
    <row r="23" spans="1:20" x14ac:dyDescent="0.25">
      <c r="A23" t="s">
        <v>50</v>
      </c>
      <c r="B23" s="4">
        <f>B22*1000/N24</f>
        <v>79084.53</v>
      </c>
      <c r="C23" s="4">
        <f>C22*1000/N24</f>
        <v>78083.839999999997</v>
      </c>
      <c r="D23" s="4">
        <f>D22*1000/N24</f>
        <v>68974.399999999994</v>
      </c>
      <c r="E23" s="4">
        <f>E22*1000/N24</f>
        <v>74566.079999999987</v>
      </c>
      <c r="F23" s="4" t="e">
        <f t="shared" ref="F23:M23" si="6">F22*1000/R24</f>
        <v>#DIV/0!</v>
      </c>
      <c r="G23" s="4" t="e">
        <f t="shared" si="6"/>
        <v>#DIV/0!</v>
      </c>
      <c r="H23" s="4" t="e">
        <f t="shared" si="6"/>
        <v>#DIV/0!</v>
      </c>
      <c r="I23" s="4" t="e">
        <f t="shared" si="6"/>
        <v>#DIV/0!</v>
      </c>
      <c r="J23" s="4" t="e">
        <f t="shared" si="6"/>
        <v>#DIV/0!</v>
      </c>
      <c r="K23" s="4" t="e">
        <f t="shared" si="6"/>
        <v>#DIV/0!</v>
      </c>
      <c r="L23" s="4" t="e">
        <f t="shared" si="6"/>
        <v>#DIV/0!</v>
      </c>
      <c r="M23" s="4" t="e">
        <f t="shared" si="6"/>
        <v>#DIV/0!</v>
      </c>
      <c r="N23" s="5" t="s">
        <v>29</v>
      </c>
      <c r="O23" s="5" t="s">
        <v>49</v>
      </c>
      <c r="P23" s="4"/>
      <c r="Q23" s="4"/>
      <c r="R23" s="4"/>
      <c r="S23" s="4"/>
      <c r="T23" s="4"/>
    </row>
    <row r="24" spans="1:20" x14ac:dyDescent="0.25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5">
        <v>10</v>
      </c>
      <c r="O24" s="5"/>
      <c r="P24" s="4"/>
      <c r="Q24" s="4"/>
      <c r="R24" s="4"/>
      <c r="S24" s="4"/>
      <c r="T24" s="4"/>
    </row>
    <row r="25" spans="1:20" x14ac:dyDescent="0.25">
      <c r="A25" s="1" t="s">
        <v>16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5"/>
      <c r="O25" s="4"/>
      <c r="P25" s="4"/>
      <c r="Q25" s="4"/>
      <c r="R25" s="4"/>
      <c r="S25" s="4"/>
      <c r="T25" s="4"/>
    </row>
    <row r="26" spans="1:20" x14ac:dyDescent="0.25">
      <c r="A26" t="s">
        <v>17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7" t="s">
        <v>59</v>
      </c>
      <c r="O26" s="4"/>
      <c r="P26" s="4"/>
      <c r="Q26" s="4"/>
      <c r="R26" s="4"/>
      <c r="S26" s="4"/>
      <c r="T26" s="4"/>
    </row>
    <row r="27" spans="1:20" x14ac:dyDescent="0.2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7">
        <f>SUM(B26:M26)</f>
        <v>0</v>
      </c>
      <c r="O27" s="4"/>
      <c r="P27" s="4"/>
      <c r="Q27" s="4"/>
      <c r="R27" s="4"/>
      <c r="S27" s="4"/>
      <c r="T27" s="4"/>
    </row>
    <row r="28" spans="1:20" x14ac:dyDescent="0.25">
      <c r="A28" t="s">
        <v>19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5">
      <c r="A30" t="s">
        <v>18</v>
      </c>
      <c r="B30" s="4"/>
    </row>
  </sheetData>
  <pageMargins left="0.7" right="0.7" top="0.75" bottom="0.75" header="0.3" footer="0.3"/>
  <pageSetup paperSize="9" scale="4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Dimosiaris</dc:creator>
  <cp:lastModifiedBy>Alex Mavrogonatos</cp:lastModifiedBy>
  <cp:lastPrinted>2022-06-28T08:25:53Z</cp:lastPrinted>
  <dcterms:created xsi:type="dcterms:W3CDTF">2020-10-02T06:02:14Z</dcterms:created>
  <dcterms:modified xsi:type="dcterms:W3CDTF">2022-06-28T08:26:01Z</dcterms:modified>
</cp:coreProperties>
</file>